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31.10.2019" sheetId="4" r:id="rId1"/>
  </sheets>
  <definedNames>
    <definedName name="_xlnm._FilterDatabase" localSheetId="0" hidden="1">'31.10.2019'!$L$41:$O$44</definedName>
  </definedNames>
  <calcPr calcId="125725"/>
</workbook>
</file>

<file path=xl/calcChain.xml><?xml version="1.0" encoding="utf-8"?>
<calcChain xmlns="http://schemas.openxmlformats.org/spreadsheetml/2006/main">
  <c r="T40" i="4"/>
  <c r="AH27"/>
  <c r="AF27"/>
  <c r="AG26"/>
  <c r="AG25"/>
  <c r="AE27"/>
  <c r="AD27"/>
  <c r="AC27"/>
  <c r="AB27"/>
  <c r="AA27"/>
  <c r="Y27"/>
  <c r="Z26"/>
  <c r="Z25"/>
  <c r="X27"/>
  <c r="W27"/>
  <c r="V26"/>
  <c r="V25"/>
  <c r="U27"/>
  <c r="T27" l="1"/>
  <c r="Q27"/>
  <c r="R26"/>
  <c r="S26" s="1"/>
  <c r="R25"/>
  <c r="S25"/>
  <c r="P27"/>
  <c r="N27"/>
  <c r="O26"/>
  <c r="O25"/>
  <c r="M27"/>
  <c r="L27"/>
  <c r="J27"/>
  <c r="K26"/>
  <c r="K25"/>
  <c r="I27"/>
  <c r="H27"/>
  <c r="G27"/>
  <c r="F27"/>
  <c r="D27"/>
  <c r="E27"/>
  <c r="F26"/>
  <c r="F25"/>
  <c r="C27"/>
  <c r="F48" l="1"/>
  <c r="G48"/>
  <c r="H48"/>
  <c r="I48"/>
  <c r="J48"/>
  <c r="K48"/>
  <c r="L48"/>
  <c r="M48"/>
  <c r="N48"/>
  <c r="O48"/>
  <c r="P48"/>
  <c r="Q48"/>
  <c r="R48"/>
  <c r="S48"/>
  <c r="T48"/>
  <c r="U48"/>
  <c r="W48"/>
  <c r="X48"/>
  <c r="Y48"/>
  <c r="Z48"/>
  <c r="AA48"/>
  <c r="AB48"/>
  <c r="AC48"/>
  <c r="AD48"/>
  <c r="AE48"/>
  <c r="AF48"/>
  <c r="AG48"/>
  <c r="AH48"/>
  <c r="D22" l="1"/>
  <c r="E22"/>
  <c r="F22"/>
  <c r="G22"/>
  <c r="H22"/>
  <c r="I22"/>
  <c r="J22"/>
  <c r="L22"/>
  <c r="M22"/>
  <c r="N22"/>
  <c r="P22"/>
  <c r="Q22"/>
  <c r="T22"/>
  <c r="U22"/>
  <c r="W22"/>
  <c r="X22"/>
  <c r="Y22"/>
  <c r="AA22"/>
  <c r="AB22"/>
  <c r="AC22"/>
  <c r="AD22"/>
  <c r="AE22"/>
  <c r="AF22"/>
  <c r="AH22"/>
  <c r="C22"/>
  <c r="Z21"/>
  <c r="AG21" s="1"/>
  <c r="AG22" s="1"/>
  <c r="V21"/>
  <c r="V22" s="1"/>
  <c r="R21"/>
  <c r="R22" s="1"/>
  <c r="O21"/>
  <c r="O22" s="1"/>
  <c r="F21"/>
  <c r="K21" s="1"/>
  <c r="K22" s="1"/>
  <c r="Z22" l="1"/>
  <c r="S21"/>
  <c r="S22" s="1"/>
  <c r="T24" l="1"/>
  <c r="N19" l="1"/>
  <c r="O20" l="1"/>
  <c r="AG24" l="1"/>
  <c r="Z24"/>
  <c r="Z23"/>
  <c r="AG23" s="1"/>
  <c r="V24"/>
  <c r="V23"/>
  <c r="V20"/>
  <c r="S23"/>
  <c r="O24"/>
  <c r="O23"/>
  <c r="R23" l="1"/>
  <c r="R20"/>
  <c r="I17" l="1"/>
  <c r="Z19"/>
  <c r="AG19" s="1"/>
  <c r="V19"/>
  <c r="R19"/>
  <c r="F19"/>
  <c r="K19" s="1"/>
  <c r="C18"/>
  <c r="C17"/>
  <c r="D17"/>
  <c r="E17"/>
  <c r="G17"/>
  <c r="H17"/>
  <c r="J17"/>
  <c r="L17"/>
  <c r="M17"/>
  <c r="N17"/>
  <c r="P17"/>
  <c r="Q17"/>
  <c r="R17"/>
  <c r="T17"/>
  <c r="U17"/>
  <c r="W17"/>
  <c r="X17"/>
  <c r="Y17"/>
  <c r="AA17"/>
  <c r="AB17"/>
  <c r="AC17"/>
  <c r="AD17"/>
  <c r="AE17"/>
  <c r="AF17"/>
  <c r="AH17"/>
  <c r="AG16"/>
  <c r="AG17" s="1"/>
  <c r="Z16"/>
  <c r="Z17" s="1"/>
  <c r="V16"/>
  <c r="V17" s="1"/>
  <c r="R16"/>
  <c r="O16"/>
  <c r="S16" s="1"/>
  <c r="F16"/>
  <c r="K16" s="1"/>
  <c r="F17" l="1"/>
  <c r="Z20"/>
  <c r="AG20" s="1"/>
  <c r="Z18"/>
  <c r="AG18" s="1"/>
  <c r="V18" l="1"/>
  <c r="R18" l="1"/>
  <c r="O18" l="1"/>
  <c r="S18" s="1"/>
  <c r="Z15" l="1"/>
  <c r="V15"/>
  <c r="R15"/>
  <c r="O15"/>
  <c r="AG15"/>
  <c r="S15" l="1"/>
  <c r="N12"/>
  <c r="F15" l="1"/>
  <c r="K15" s="1"/>
  <c r="O27" l="1"/>
  <c r="V27"/>
  <c r="Z27"/>
  <c r="AG27"/>
  <c r="F24"/>
  <c r="K24" s="1"/>
  <c r="J12"/>
  <c r="I12"/>
  <c r="F14"/>
  <c r="E12"/>
  <c r="D12"/>
  <c r="P28"/>
  <c r="G12"/>
  <c r="H12"/>
  <c r="L12"/>
  <c r="M12"/>
  <c r="P12"/>
  <c r="Q12"/>
  <c r="T12"/>
  <c r="U12"/>
  <c r="W12"/>
  <c r="X12"/>
  <c r="Y12"/>
  <c r="AA12"/>
  <c r="AB12"/>
  <c r="AC12"/>
  <c r="AD12"/>
  <c r="AE12"/>
  <c r="AF12"/>
  <c r="AH12"/>
  <c r="F23"/>
  <c r="K23" s="1"/>
  <c r="K18"/>
  <c r="F18"/>
  <c r="C12"/>
  <c r="Z11"/>
  <c r="AG11" s="1"/>
  <c r="V11"/>
  <c r="R11"/>
  <c r="O11"/>
  <c r="H28" l="1"/>
  <c r="K27"/>
  <c r="F11"/>
  <c r="F20"/>
  <c r="S11"/>
  <c r="C46"/>
  <c r="C45"/>
  <c r="C43"/>
  <c r="C42"/>
  <c r="K20" l="1"/>
  <c r="K11"/>
  <c r="X40"/>
  <c r="X60" s="1"/>
  <c r="AF41" l="1"/>
  <c r="Q41"/>
  <c r="N41" l="1"/>
  <c r="G41"/>
  <c r="O14" l="1"/>
  <c r="O17" s="1"/>
  <c r="O13"/>
  <c r="K14" l="1"/>
  <c r="R14"/>
  <c r="R13"/>
  <c r="V14"/>
  <c r="V13"/>
  <c r="Z14"/>
  <c r="Z13"/>
  <c r="F13"/>
  <c r="AG14" l="1"/>
  <c r="S14"/>
  <c r="S17" s="1"/>
  <c r="AG13"/>
  <c r="S13"/>
  <c r="K13"/>
  <c r="K17" s="1"/>
  <c r="R41"/>
  <c r="Z10" l="1"/>
  <c r="AG10" s="1"/>
  <c r="V10"/>
  <c r="R10"/>
  <c r="O10"/>
  <c r="F10"/>
  <c r="K10" s="1"/>
  <c r="S10" l="1"/>
  <c r="Z9"/>
  <c r="AG9" s="1"/>
  <c r="V9"/>
  <c r="R9"/>
  <c r="O9"/>
  <c r="S9" l="1"/>
  <c r="F9"/>
  <c r="K9" s="1"/>
  <c r="AH62"/>
  <c r="AH44"/>
  <c r="AH61" s="1"/>
  <c r="AH28" l="1"/>
  <c r="F36" l="1"/>
  <c r="AF40" l="1"/>
  <c r="AF60" s="1"/>
  <c r="AE40"/>
  <c r="AE60" s="1"/>
  <c r="AD40"/>
  <c r="AD60" s="1"/>
  <c r="AC40"/>
  <c r="AC60" s="1"/>
  <c r="AB40"/>
  <c r="AB60" s="1"/>
  <c r="AA40"/>
  <c r="AA60" s="1"/>
  <c r="Y40"/>
  <c r="Y60" s="1"/>
  <c r="W40"/>
  <c r="W60" s="1"/>
  <c r="U40"/>
  <c r="U60" s="1"/>
  <c r="T60"/>
  <c r="Q40"/>
  <c r="Q60" s="1"/>
  <c r="P40"/>
  <c r="P60" s="1"/>
  <c r="R60" s="1"/>
  <c r="N40"/>
  <c r="N60" s="1"/>
  <c r="M40"/>
  <c r="M60" s="1"/>
  <c r="L40"/>
  <c r="L60" s="1"/>
  <c r="J40"/>
  <c r="J60" s="1"/>
  <c r="I40"/>
  <c r="I60" s="1"/>
  <c r="H40"/>
  <c r="H60" s="1"/>
  <c r="G40"/>
  <c r="E40"/>
  <c r="E60" s="1"/>
  <c r="D40"/>
  <c r="D60" s="1"/>
  <c r="C40"/>
  <c r="C60" s="1"/>
  <c r="Z36"/>
  <c r="AG36" s="1"/>
  <c r="V36"/>
  <c r="R36"/>
  <c r="O36"/>
  <c r="K36"/>
  <c r="O60" l="1"/>
  <c r="S60" s="1"/>
  <c r="S36"/>
  <c r="V51" l="1"/>
  <c r="V50"/>
  <c r="V49"/>
  <c r="V47"/>
  <c r="V46"/>
  <c r="V48" s="1"/>
  <c r="V45"/>
  <c r="V43"/>
  <c r="V42"/>
  <c r="V41"/>
  <c r="F50"/>
  <c r="F47"/>
  <c r="F46"/>
  <c r="F43"/>
  <c r="F42"/>
  <c r="F41"/>
  <c r="F38"/>
  <c r="F37"/>
  <c r="F49" l="1"/>
  <c r="F51" l="1"/>
  <c r="F45" l="1"/>
  <c r="R7"/>
  <c r="O7"/>
  <c r="F7"/>
  <c r="K7" l="1"/>
  <c r="S7"/>
  <c r="V52"/>
  <c r="V60" s="1"/>
  <c r="O37"/>
  <c r="D44"/>
  <c r="D61" s="1"/>
  <c r="E44"/>
  <c r="E61" s="1"/>
  <c r="G44"/>
  <c r="H44"/>
  <c r="H61" s="1"/>
  <c r="I44"/>
  <c r="I61" s="1"/>
  <c r="J44"/>
  <c r="J61" s="1"/>
  <c r="L44"/>
  <c r="L61" s="1"/>
  <c r="M44"/>
  <c r="M61" s="1"/>
  <c r="N44"/>
  <c r="N61" s="1"/>
  <c r="P44"/>
  <c r="P61" s="1"/>
  <c r="Q44"/>
  <c r="Q61" s="1"/>
  <c r="T44"/>
  <c r="U44"/>
  <c r="U61" s="1"/>
  <c r="W44"/>
  <c r="W61" s="1"/>
  <c r="Y44"/>
  <c r="Y61" s="1"/>
  <c r="X44"/>
  <c r="X61" s="1"/>
  <c r="AA44"/>
  <c r="AA61" s="1"/>
  <c r="AE44"/>
  <c r="AE61" s="1"/>
  <c r="AC44"/>
  <c r="AC61" s="1"/>
  <c r="AD44"/>
  <c r="AD61" s="1"/>
  <c r="AB44"/>
  <c r="AB61" s="1"/>
  <c r="AF44"/>
  <c r="AF61" s="1"/>
  <c r="C44"/>
  <c r="C61" s="1"/>
  <c r="T61" l="1"/>
  <c r="T53"/>
  <c r="F61"/>
  <c r="Z8"/>
  <c r="AG8" s="1"/>
  <c r="Z37"/>
  <c r="AG37" s="1"/>
  <c r="Z38"/>
  <c r="AG38" s="1"/>
  <c r="Z39"/>
  <c r="AG39" s="1"/>
  <c r="AG40" l="1"/>
  <c r="Z40"/>
  <c r="V8"/>
  <c r="AH40" l="1"/>
  <c r="AH60" s="1"/>
  <c r="V44" l="1"/>
  <c r="K43"/>
  <c r="F8"/>
  <c r="F12" s="1"/>
  <c r="O43"/>
  <c r="K37"/>
  <c r="K8" l="1"/>
  <c r="K12" s="1"/>
  <c r="H52" l="1"/>
  <c r="H63" l="1"/>
  <c r="AF52" l="1"/>
  <c r="AB52"/>
  <c r="AD52"/>
  <c r="AC52"/>
  <c r="AE52"/>
  <c r="AA52"/>
  <c r="X52"/>
  <c r="Y52"/>
  <c r="W52"/>
  <c r="U52"/>
  <c r="T52"/>
  <c r="Q52"/>
  <c r="P52"/>
  <c r="N52"/>
  <c r="M52"/>
  <c r="L52"/>
  <c r="J52"/>
  <c r="I52"/>
  <c r="G52"/>
  <c r="E52"/>
  <c r="E63" s="1"/>
  <c r="D52"/>
  <c r="D63" s="1"/>
  <c r="C52"/>
  <c r="C63" s="1"/>
  <c r="Z51"/>
  <c r="AG51" s="1"/>
  <c r="R51"/>
  <c r="O51"/>
  <c r="K51"/>
  <c r="Z50"/>
  <c r="AG50" s="1"/>
  <c r="R50"/>
  <c r="O50"/>
  <c r="K50"/>
  <c r="K61" s="1"/>
  <c r="Z49"/>
  <c r="AG49" s="1"/>
  <c r="R49"/>
  <c r="O49"/>
  <c r="K49"/>
  <c r="AF62"/>
  <c r="AB62"/>
  <c r="AD62"/>
  <c r="AC62"/>
  <c r="AE62"/>
  <c r="AA62"/>
  <c r="X62"/>
  <c r="Y62"/>
  <c r="W62"/>
  <c r="U62"/>
  <c r="T62"/>
  <c r="Q62"/>
  <c r="P62"/>
  <c r="N62"/>
  <c r="M62"/>
  <c r="J62"/>
  <c r="I62"/>
  <c r="H62"/>
  <c r="E48"/>
  <c r="E62" s="1"/>
  <c r="D48"/>
  <c r="D62" s="1"/>
  <c r="C48"/>
  <c r="C62" s="1"/>
  <c r="Z47"/>
  <c r="AG47" s="1"/>
  <c r="R47"/>
  <c r="O47"/>
  <c r="K47"/>
  <c r="Z46"/>
  <c r="AG46" s="1"/>
  <c r="R46"/>
  <c r="O46"/>
  <c r="K46"/>
  <c r="Z45"/>
  <c r="AG45" s="1"/>
  <c r="R45"/>
  <c r="O45"/>
  <c r="K45"/>
  <c r="Z43"/>
  <c r="AG43" s="1"/>
  <c r="R43"/>
  <c r="Z42"/>
  <c r="AG42" s="1"/>
  <c r="R42"/>
  <c r="O42"/>
  <c r="K42"/>
  <c r="Z41"/>
  <c r="AG41" s="1"/>
  <c r="O41"/>
  <c r="K41"/>
  <c r="V39"/>
  <c r="R39"/>
  <c r="O39"/>
  <c r="V38"/>
  <c r="R38"/>
  <c r="O38"/>
  <c r="K38"/>
  <c r="V37"/>
  <c r="R37"/>
  <c r="U28"/>
  <c r="Z61"/>
  <c r="V61"/>
  <c r="R8"/>
  <c r="R12" s="1"/>
  <c r="O8"/>
  <c r="O12" s="1"/>
  <c r="Z7"/>
  <c r="Z12" s="1"/>
  <c r="V7"/>
  <c r="V12" s="1"/>
  <c r="F62" l="1"/>
  <c r="F63"/>
  <c r="Y63"/>
  <c r="J63"/>
  <c r="AF63"/>
  <c r="I63"/>
  <c r="N63"/>
  <c r="U63"/>
  <c r="AB63"/>
  <c r="R61"/>
  <c r="AC63"/>
  <c r="P63"/>
  <c r="W63"/>
  <c r="AE63"/>
  <c r="M63"/>
  <c r="T63"/>
  <c r="X63"/>
  <c r="AD63"/>
  <c r="AG44"/>
  <c r="O44"/>
  <c r="O40"/>
  <c r="AA63"/>
  <c r="AG7"/>
  <c r="AG12" s="1"/>
  <c r="V40"/>
  <c r="V53" s="1"/>
  <c r="V62" s="1"/>
  <c r="R40"/>
  <c r="C53"/>
  <c r="F39"/>
  <c r="F40" s="1"/>
  <c r="U53"/>
  <c r="R44"/>
  <c r="F44"/>
  <c r="K44"/>
  <c r="Z44"/>
  <c r="AG61"/>
  <c r="S8"/>
  <c r="S12" s="1"/>
  <c r="K52"/>
  <c r="S38"/>
  <c r="AC53"/>
  <c r="W28"/>
  <c r="M28"/>
  <c r="C28"/>
  <c r="S46"/>
  <c r="S49"/>
  <c r="X28"/>
  <c r="AD28"/>
  <c r="S42"/>
  <c r="S50"/>
  <c r="S37"/>
  <c r="AC28"/>
  <c r="E53"/>
  <c r="S47"/>
  <c r="R52"/>
  <c r="I53"/>
  <c r="V63"/>
  <c r="Y53"/>
  <c r="S39"/>
  <c r="S45"/>
  <c r="AF53"/>
  <c r="S43"/>
  <c r="E28"/>
  <c r="J28"/>
  <c r="Q53"/>
  <c r="S51"/>
  <c r="P53"/>
  <c r="D53"/>
  <c r="AE53"/>
  <c r="I28"/>
  <c r="AA28"/>
  <c r="AB28"/>
  <c r="S41"/>
  <c r="F52"/>
  <c r="O52"/>
  <c r="M53"/>
  <c r="X53"/>
  <c r="L53"/>
  <c r="H53"/>
  <c r="G28"/>
  <c r="D28"/>
  <c r="AE28"/>
  <c r="AF28"/>
  <c r="G53"/>
  <c r="W53"/>
  <c r="AB53"/>
  <c r="J53"/>
  <c r="N53"/>
  <c r="AD53"/>
  <c r="Y28"/>
  <c r="Z52"/>
  <c r="Z60" s="1"/>
  <c r="AA53"/>
  <c r="C64" l="1"/>
  <c r="F60"/>
  <c r="K60" s="1"/>
  <c r="K62"/>
  <c r="S40"/>
  <c r="K39"/>
  <c r="E64"/>
  <c r="K63"/>
  <c r="AG52"/>
  <c r="AG60" s="1"/>
  <c r="Z63"/>
  <c r="F28"/>
  <c r="S44"/>
  <c r="AC64"/>
  <c r="AE64"/>
  <c r="S52"/>
  <c r="M64"/>
  <c r="R53"/>
  <c r="R62" s="1"/>
  <c r="AD64"/>
  <c r="D64"/>
  <c r="W64"/>
  <c r="X64"/>
  <c r="J64"/>
  <c r="O53"/>
  <c r="O62" s="1"/>
  <c r="U64"/>
  <c r="AB64"/>
  <c r="V28"/>
  <c r="V64" s="1"/>
  <c r="Y64"/>
  <c r="I64"/>
  <c r="AA64"/>
  <c r="P64"/>
  <c r="AF64"/>
  <c r="H64"/>
  <c r="AG28"/>
  <c r="Z53"/>
  <c r="Z62" s="1"/>
  <c r="Z28"/>
  <c r="AG53" l="1"/>
  <c r="AG62" s="1"/>
  <c r="AG63"/>
  <c r="AH52"/>
  <c r="K40"/>
  <c r="AG64"/>
  <c r="F53"/>
  <c r="S53"/>
  <c r="S62" s="1"/>
  <c r="Z64"/>
  <c r="K53" l="1"/>
  <c r="AH63"/>
  <c r="AH53"/>
  <c r="AH64" l="1"/>
  <c r="K28"/>
  <c r="K64" s="1"/>
  <c r="F64"/>
  <c r="L63"/>
  <c r="O63" l="1"/>
  <c r="T28" l="1"/>
  <c r="T64" l="1"/>
  <c r="N28" l="1"/>
  <c r="O19"/>
  <c r="S19" s="1"/>
  <c r="L62"/>
  <c r="O28" l="1"/>
  <c r="O64" s="1"/>
  <c r="N64"/>
  <c r="L28"/>
  <c r="S20"/>
  <c r="O61" l="1"/>
  <c r="L64"/>
  <c r="S61"/>
  <c r="Q63"/>
  <c r="R24"/>
  <c r="R27" s="1"/>
  <c r="Q28" l="1"/>
  <c r="Q64" s="1"/>
  <c r="R63"/>
  <c r="R28"/>
  <c r="S24"/>
  <c r="S27" s="1"/>
  <c r="R64" l="1"/>
  <c r="S63"/>
  <c r="S28"/>
  <c r="S64" s="1"/>
</calcChain>
</file>

<file path=xl/sharedStrings.xml><?xml version="1.0" encoding="utf-8"?>
<sst xmlns="http://schemas.openxmlformats.org/spreadsheetml/2006/main" count="178" uniqueCount="90">
  <si>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</si>
  <si>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</si>
  <si>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</si>
  <si>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</si>
  <si>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</si>
  <si>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</si>
  <si>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</si>
  <si>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</si>
  <si>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</si>
  <si>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</si>
  <si>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</si>
  <si>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</si>
  <si>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</si>
  <si>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</si>
  <si>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</si>
  <si>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</si>
  <si>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</si>
  <si>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</si>
  <si>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</si>
  <si>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</si>
  <si>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</si>
  <si>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</si>
  <si>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</si>
  <si>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</si>
  <si>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</si>
  <si>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</si>
  <si>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</si>
  <si>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</si>
  <si>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</si>
  <si>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</si>
  <si>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</si>
  <si>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</si>
  <si>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</si>
  <si>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</si>
  <si>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</si>
  <si>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</si>
  <si>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</si>
  <si>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</si>
  <si>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</si>
  <si>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</si>
  <si>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</si>
  <si>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</si>
  <si>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</si>
  <si>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</si>
  <si>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</si>
  <si>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</si>
  <si>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Valoarea contractului pentru eliberarea de medicamente M.S.S.</t>
  </si>
  <si>
    <t>Data alocarii / suplimentarii</t>
  </si>
  <si>
    <t xml:space="preserve">~ cost volum-rezultat ~ finalizat </t>
  </si>
  <si>
    <t xml:space="preserve">~ cost volum ~ </t>
  </si>
  <si>
    <t xml:space="preserve">~ cost volum-rezultat ~ </t>
  </si>
  <si>
    <t xml:space="preserve">~ cost volum-rezultat finalizat ~ </t>
  </si>
  <si>
    <t>~Sindromul Prader Willi~</t>
  </si>
  <si>
    <t>28.12.2018</t>
  </si>
  <si>
    <t>FILA BUGET ALOCATA PE ANUL 2019</t>
  </si>
  <si>
    <t>TOTAL AN 2019:</t>
  </si>
  <si>
    <r>
      <t xml:space="preserve">INFLUENTE AN 2019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</si>
  <si>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CONSUM PENTRU ANUL 2019</t>
  </si>
  <si>
    <t>31.01.2019</t>
  </si>
  <si>
    <t>Trim IV 2019</t>
  </si>
  <si>
    <t>Ianuarie 2019</t>
  </si>
  <si>
    <t>Februarie 2019</t>
  </si>
  <si>
    <t>Martie 2019</t>
  </si>
  <si>
    <t>Aprilie 2019</t>
  </si>
  <si>
    <t>Mai 2019</t>
  </si>
  <si>
    <t>Iunie 2019</t>
  </si>
  <si>
    <t>Iulie 2019</t>
  </si>
  <si>
    <t>August 2019</t>
  </si>
  <si>
    <t>Septembrie 2019</t>
  </si>
  <si>
    <t>Octombrie 2019</t>
  </si>
  <si>
    <t>Noiembrie 2019</t>
  </si>
  <si>
    <t>Decembrie 2019</t>
  </si>
  <si>
    <t>28.02.2019</t>
  </si>
  <si>
    <t>Art. 8/2018</t>
  </si>
  <si>
    <t>BOLI NEUROLOGICE</t>
  </si>
  <si>
    <t>25.02.2019</t>
  </si>
  <si>
    <t>29.03.2019</t>
  </si>
  <si>
    <t>Trim I 2019</t>
  </si>
  <si>
    <t>Trim II 2019</t>
  </si>
  <si>
    <t>Trim III 2019</t>
  </si>
  <si>
    <t>28.06.2019</t>
  </si>
  <si>
    <t>31.07.2019</t>
  </si>
  <si>
    <t>~ medicamente 40% - pentru pensionarii cu pensii pana in prag prevazute a fi finantate din venituri proprii ale M.S. sub forma de transferuri catre F.N.U.A.S.S. ~</t>
  </si>
  <si>
    <t>26.06.2019</t>
  </si>
  <si>
    <t>~ medicamente 40% - pentru pensionarii cu pensii de pana in prag prevazute a fi finantate din venituri proprii ale M.S. sub forma de transferuri catre F.N.U.A.S.S. ~</t>
  </si>
  <si>
    <t>23.09.2019</t>
  </si>
  <si>
    <t>22.04.2019</t>
  </si>
  <si>
    <t>25.07.2019</t>
  </si>
  <si>
    <t>15.10.2019</t>
  </si>
  <si>
    <t>18.10.2019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</si>
</sst>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08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0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7" xfId="0" applyNumberFormat="1" applyFont="1" applyFill="1" applyBorder="1" applyAlignment="1">
      <alignment horizontal="right" vertical="center" shrinkToFit="1"/>
    </xf>
    <xf numFmtId="4" fontId="8" fillId="5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3" borderId="27" xfId="0" applyNumberFormat="1" applyFont="1" applyFill="1" applyBorder="1" applyAlignment="1">
      <alignment horizontal="right" vertical="center" shrinkToFit="1"/>
    </xf>
    <xf numFmtId="4" fontId="3" fillId="3" borderId="33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" fontId="3" fillId="3" borderId="38" xfId="0" applyNumberFormat="1" applyFont="1" applyFill="1" applyBorder="1" applyAlignment="1">
      <alignment horizontal="right" vertical="center" shrinkToFit="1"/>
    </xf>
    <xf numFmtId="4" fontId="3" fillId="3" borderId="39" xfId="0" applyNumberFormat="1" applyFont="1" applyFill="1" applyBorder="1" applyAlignment="1">
      <alignment horizontal="right" vertical="center" shrinkToFit="1"/>
    </xf>
    <xf numFmtId="4" fontId="3" fillId="3" borderId="28" xfId="0" applyNumberFormat="1" applyFont="1" applyFill="1" applyBorder="1" applyAlignment="1">
      <alignment horizontal="right" vertical="center" shrinkToFit="1"/>
    </xf>
    <xf numFmtId="4" fontId="3" fillId="6" borderId="38" xfId="0" applyNumberFormat="1" applyFont="1" applyFill="1" applyBorder="1" applyAlignment="1">
      <alignment horizontal="right" vertical="center" shrinkToFit="1"/>
    </xf>
    <xf numFmtId="49" fontId="13" fillId="3" borderId="2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1" xfId="0" applyNumberFormat="1" applyFont="1" applyFill="1" applyBorder="1" applyAlignment="1">
      <alignment horizontal="right" vertical="center" shrinkToFit="1"/>
    </xf>
    <xf numFmtId="0" fontId="11" fillId="5" borderId="26" xfId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 wrapText="1" shrinkToFit="1"/>
    </xf>
    <xf numFmtId="4" fontId="8" fillId="5" borderId="18" xfId="0" applyNumberFormat="1" applyFont="1" applyFill="1" applyBorder="1" applyAlignment="1">
      <alignment horizontal="center" vertical="center" wrapText="1" shrinkToFit="1"/>
    </xf>
    <xf numFmtId="49" fontId="13" fillId="3" borderId="17" xfId="0" applyNumberFormat="1" applyFont="1" applyFill="1" applyBorder="1" applyAlignment="1">
      <alignment horizontal="left" vertical="center" wrapText="1"/>
    </xf>
    <xf numFmtId="4" fontId="13" fillId="6" borderId="14" xfId="0" applyNumberFormat="1" applyFont="1" applyFill="1" applyBorder="1" applyAlignment="1">
      <alignment horizontal="right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" fontId="3" fillId="6" borderId="33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13" fillId="6" borderId="29" xfId="0" applyNumberFormat="1" applyFont="1" applyFill="1" applyBorder="1" applyAlignment="1">
      <alignment horizontal="right" vertical="center" shrinkToFit="1"/>
    </xf>
    <xf numFmtId="49" fontId="13" fillId="3" borderId="22" xfId="0" applyNumberFormat="1" applyFont="1" applyFill="1" applyBorder="1" applyAlignment="1">
      <alignment horizontal="left" vertical="center" wrapTex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13" fillId="6" borderId="46" xfId="0" applyNumberFormat="1" applyFont="1" applyFill="1" applyBorder="1" applyAlignment="1">
      <alignment horizontal="right" vertical="center" shrinkToFit="1"/>
    </xf>
    <xf numFmtId="4" fontId="6" fillId="4" borderId="18" xfId="0" applyNumberFormat="1" applyFont="1" applyFill="1" applyBorder="1" applyAlignment="1">
      <alignment horizontal="center" vertical="center" wrapText="1"/>
    </xf>
    <xf numFmtId="0" fontId="22" fillId="5" borderId="26" xfId="1" applyFont="1" applyFill="1" applyBorder="1" applyAlignment="1">
      <alignment horizontal="center" vertical="center" wrapText="1"/>
    </xf>
    <xf numFmtId="0" fontId="22" fillId="5" borderId="19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48" xfId="1" applyFont="1" applyFill="1" applyBorder="1" applyAlignment="1">
      <alignment horizontal="center" vertical="center" wrapText="1"/>
    </xf>
    <xf numFmtId="4" fontId="20" fillId="6" borderId="21" xfId="0" applyNumberFormat="1" applyFont="1" applyFill="1" applyBorder="1" applyAlignment="1">
      <alignment horizontal="right" vertical="center" shrinkToFit="1"/>
    </xf>
    <xf numFmtId="4" fontId="20" fillId="6" borderId="24" xfId="0" applyNumberFormat="1" applyFont="1" applyFill="1" applyBorder="1" applyAlignment="1">
      <alignment horizontal="right" vertical="center" shrinkToFit="1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 wrapTex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 wrapText="1" shrinkToFit="1"/>
    </xf>
    <xf numFmtId="4" fontId="8" fillId="5" borderId="30" xfId="0" applyNumberFormat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horizontal="center" vertical="center" wrapTex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3" fillId="6" borderId="28" xfId="0" applyNumberFormat="1" applyFont="1" applyFill="1" applyBorder="1" applyAlignment="1">
      <alignment horizontal="right" vertical="center" shrinkToFit="1"/>
    </xf>
    <xf numFmtId="0" fontId="11" fillId="5" borderId="1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1" xfId="0" applyNumberFormat="1" applyFont="1" applyFill="1" applyBorder="1" applyAlignment="1">
      <alignment horizontal="right" vertical="center" shrinkToFit="1"/>
    </xf>
    <xf numFmtId="4" fontId="21" fillId="6" borderId="38" xfId="0" applyNumberFormat="1" applyFont="1" applyFill="1" applyBorder="1" applyAlignment="1">
      <alignment horizontal="right" vertical="center" shrinkToFit="1"/>
    </xf>
    <xf numFmtId="4" fontId="8" fillId="5" borderId="42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 wrapText="1" shrinkToFit="1"/>
    </xf>
    <xf numFmtId="4" fontId="8" fillId="5" borderId="42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 shrinkToFit="1"/>
    </xf>
    <xf numFmtId="49" fontId="1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3" fillId="6" borderId="15" xfId="0" applyNumberFormat="1" applyFont="1" applyFill="1" applyBorder="1" applyAlignment="1">
      <alignment horizontal="right" vertical="center" shrinkToFit="1"/>
    </xf>
    <xf numFmtId="0" fontId="11" fillId="5" borderId="49" xfId="1" applyFont="1" applyFill="1" applyBorder="1" applyAlignment="1">
      <alignment horizontal="center" vertical="center" wrapText="1"/>
    </xf>
    <xf numFmtId="4" fontId="8" fillId="5" borderId="47" xfId="0" applyNumberFormat="1" applyFont="1" applyFill="1" applyBorder="1" applyAlignment="1">
      <alignment horizontal="center" vertical="center" wrapTex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8" fillId="5" borderId="47" xfId="0" applyNumberFormat="1" applyFont="1" applyFill="1" applyBorder="1" applyAlignment="1">
      <alignment horizontal="center" vertical="center" wrapText="1" shrinkToFit="1"/>
    </xf>
    <xf numFmtId="4" fontId="8" fillId="5" borderId="47" xfId="0" applyNumberFormat="1" applyFont="1" applyFill="1" applyBorder="1" applyAlignment="1">
      <alignment horizontal="center" vertical="center"/>
    </xf>
    <xf numFmtId="0" fontId="11" fillId="5" borderId="50" xfId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>
      <alignment horizontal="right" vertical="center" shrinkToFit="1"/>
    </xf>
    <xf numFmtId="4" fontId="12" fillId="3" borderId="27" xfId="0" applyNumberFormat="1" applyFont="1" applyFill="1" applyBorder="1" applyAlignment="1">
      <alignment horizontal="right" vertical="center" shrinkToFit="1"/>
    </xf>
    <xf numFmtId="4" fontId="12" fillId="3" borderId="38" xfId="0" applyNumberFormat="1" applyFont="1" applyFill="1" applyBorder="1" applyAlignment="1">
      <alignment horizontal="right" vertical="center" shrinkToFit="1"/>
    </xf>
    <xf numFmtId="4" fontId="12" fillId="3" borderId="51" xfId="0" applyNumberFormat="1" applyFont="1" applyFill="1" applyBorder="1" applyAlignment="1">
      <alignment horizontal="right" vertical="center" shrinkToFit="1"/>
    </xf>
    <xf numFmtId="4" fontId="12" fillId="3" borderId="35" xfId="0" applyNumberFormat="1" applyFont="1" applyFill="1" applyBorder="1" applyAlignment="1">
      <alignment horizontal="right" vertical="center" shrinkToFit="1"/>
    </xf>
    <xf numFmtId="4" fontId="12" fillId="3" borderId="44" xfId="0" applyNumberFormat="1" applyFont="1" applyFill="1" applyBorder="1" applyAlignment="1">
      <alignment horizontal="right" vertical="center" shrinkToFit="1"/>
    </xf>
    <xf numFmtId="4" fontId="12" fillId="3" borderId="15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3" fillId="3" borderId="4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4" fontId="3" fillId="4" borderId="52" xfId="0" applyNumberFormat="1" applyFont="1" applyFill="1" applyBorder="1" applyAlignment="1">
      <alignment horizontal="center" vertical="center"/>
    </xf>
    <xf numFmtId="4" fontId="3" fillId="6" borderId="15" xfId="0" applyNumberFormat="1" applyFont="1" applyFill="1" applyBorder="1" applyAlignment="1">
      <alignment horizontal="right" vertical="center" shrinkToFit="1"/>
    </xf>
    <xf numFmtId="4" fontId="13" fillId="6" borderId="57" xfId="0" applyNumberFormat="1" applyFont="1" applyFill="1" applyBorder="1" applyAlignment="1">
      <alignment horizontal="right" vertical="center" shrinkToFit="1"/>
    </xf>
    <xf numFmtId="4" fontId="3" fillId="4" borderId="54" xfId="0" applyNumberFormat="1" applyFont="1" applyFill="1" applyBorder="1" applyAlignment="1">
      <alignment horizontal="center" vertical="center" wrapText="1"/>
    </xf>
    <xf numFmtId="4" fontId="20" fillId="6" borderId="34" xfId="0" applyNumberFormat="1" applyFont="1" applyFill="1" applyBorder="1" applyAlignment="1">
      <alignment horizontal="right" vertical="center" shrinkToFit="1"/>
    </xf>
    <xf numFmtId="0" fontId="9" fillId="5" borderId="36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4" fontId="13" fillId="6" borderId="37" xfId="0" applyNumberFormat="1" applyFont="1" applyFill="1" applyBorder="1" applyAlignment="1">
      <alignment horizontal="right" vertical="center" shrinkToFit="1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6" xfId="0" applyNumberFormat="1" applyFont="1" applyFill="1" applyBorder="1" applyAlignment="1">
      <alignment horizontal="right" vertical="center" shrinkToFit="1"/>
    </xf>
    <xf numFmtId="4" fontId="13" fillId="6" borderId="19" xfId="0" applyNumberFormat="1" applyFont="1" applyFill="1" applyBorder="1" applyAlignment="1">
      <alignment horizontal="right" vertical="center" shrinkToFit="1"/>
    </xf>
    <xf numFmtId="4" fontId="20" fillId="6" borderId="26" xfId="0" applyNumberFormat="1" applyFont="1" applyFill="1" applyBorder="1" applyAlignment="1">
      <alignment horizontal="right" vertical="center" shrinkToFit="1"/>
    </xf>
    <xf numFmtId="49" fontId="3" fillId="3" borderId="58" xfId="0" applyNumberFormat="1" applyFont="1" applyFill="1" applyBorder="1" applyAlignment="1">
      <alignment horizontal="center" vertical="center" shrinkToFit="1"/>
    </xf>
    <xf numFmtId="49" fontId="13" fillId="3" borderId="7" xfId="0" applyNumberFormat="1" applyFont="1" applyFill="1" applyBorder="1" applyAlignment="1">
      <alignment horizontal="left" vertical="center" wrapText="1"/>
    </xf>
    <xf numFmtId="49" fontId="13" fillId="3" borderId="45" xfId="0" applyNumberFormat="1" applyFont="1" applyFill="1" applyBorder="1" applyAlignment="1">
      <alignment horizontal="left" vertical="center" wrapText="1"/>
    </xf>
    <xf numFmtId="49" fontId="3" fillId="3" borderId="54" xfId="0" applyNumberFormat="1" applyFont="1" applyFill="1" applyBorder="1" applyAlignment="1">
      <alignment horizontal="center" vertical="center" shrinkToFit="1"/>
    </xf>
    <xf numFmtId="4" fontId="3" fillId="6" borderId="62" xfId="0" applyNumberFormat="1" applyFont="1" applyFill="1" applyBorder="1" applyAlignment="1">
      <alignment horizontal="right" vertical="center" shrinkToFit="1"/>
    </xf>
    <xf numFmtId="4" fontId="3" fillId="6" borderId="5" xfId="0" applyNumberFormat="1" applyFont="1" applyFill="1" applyBorder="1" applyAlignment="1">
      <alignment horizontal="right" vertical="center" shrinkToFit="1"/>
    </xf>
    <xf numFmtId="4" fontId="3" fillId="6" borderId="6" xfId="0" applyNumberFormat="1" applyFont="1" applyFill="1" applyBorder="1" applyAlignment="1">
      <alignment horizontal="right" vertical="center" shrinkToFit="1"/>
    </xf>
    <xf numFmtId="4" fontId="3" fillId="6" borderId="63" xfId="0" applyNumberFormat="1" applyFont="1" applyFill="1" applyBorder="1" applyAlignment="1">
      <alignment horizontal="right" vertical="center" shrinkToFi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7" fillId="3" borderId="29" xfId="0" applyNumberFormat="1" applyFont="1" applyFill="1" applyBorder="1" applyAlignment="1">
      <alignment horizontal="center" vertical="center" wrapText="1"/>
    </xf>
    <xf numFmtId="4" fontId="7" fillId="3" borderId="42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47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43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7" fillId="3" borderId="48" xfId="0" applyNumberFormat="1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" fontId="3" fillId="4" borderId="56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49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4" fontId="7" fillId="3" borderId="29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3" fillId="7" borderId="46" xfId="0" applyNumberFormat="1" applyFont="1" applyFill="1" applyBorder="1" applyAlignment="1">
      <alignment horizontal="center" vertical="center"/>
    </xf>
    <xf numFmtId="4" fontId="3" fillId="7" borderId="25" xfId="0" applyNumberFormat="1" applyFont="1" applyFill="1" applyBorder="1" applyAlignment="1">
      <alignment horizontal="center" vertical="center"/>
    </xf>
    <xf numFmtId="4" fontId="3" fillId="7" borderId="56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3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4" fontId="3" fillId="4" borderId="41" xfId="0" applyNumberFormat="1" applyFont="1" applyFill="1" applyBorder="1" applyAlignment="1">
      <alignment horizontal="center" vertical="center"/>
    </xf>
    <xf numFmtId="4" fontId="3" fillId="4" borderId="37" xfId="0" applyNumberFormat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6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6" fillId="4" borderId="58" xfId="0" applyNumberFormat="1" applyFont="1" applyFill="1" applyBorder="1" applyAlignment="1">
      <alignment horizontal="center" vertical="center" wrapText="1"/>
    </xf>
    <xf numFmtId="4" fontId="7" fillId="3" borderId="59" xfId="0" applyNumberFormat="1" applyFont="1" applyFill="1" applyBorder="1" applyAlignment="1">
      <alignment horizontal="center" vertical="center" wrapText="1"/>
    </xf>
    <xf numFmtId="4" fontId="7" fillId="3" borderId="60" xfId="0" applyNumberFormat="1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" fontId="3" fillId="4" borderId="53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4" borderId="5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4" fontId="7" fillId="3" borderId="61" xfId="0" applyNumberFormat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K66"/>
  <sheetViews>
    <sheetView tabSelected="1" topLeftCell="A46" zoomScaleNormal="100" workbookViewId="0">
      <pane xSplit="2" topLeftCell="S1" activePane="topRight" state="frozen"/>
      <selection pane="topRight" activeCell="T54" sqref="T54:U55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4" width="11.7109375" style="6" customWidth="1"/>
    <col min="35" max="35" width="9.85546875" style="8" customWidth="1"/>
    <col min="36" max="16384" width="1.28515625" style="6"/>
  </cols>
  <sheetData>
    <row r="1" spans="1:35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2"/>
    </row>
    <row r="2" spans="1:35" s="4" customFormat="1" ht="18">
      <c r="A2" s="3"/>
      <c r="B2" s="148" t="s">
        <v>47</v>
      </c>
      <c r="C2" s="200" t="s">
        <v>54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1"/>
      <c r="AI2" s="33"/>
    </row>
    <row r="3" spans="1:35" s="4" customFormat="1" ht="10.5" customHeight="1" thickBot="1">
      <c r="A3" s="3"/>
      <c r="B3" s="149"/>
      <c r="C3" s="187" t="s">
        <v>0</v>
      </c>
      <c r="D3" s="176"/>
      <c r="E3" s="176"/>
      <c r="F3" s="176"/>
      <c r="G3" s="176"/>
      <c r="H3" s="176"/>
      <c r="I3" s="176"/>
      <c r="J3" s="176"/>
      <c r="K3" s="176"/>
      <c r="L3" s="202" t="s">
        <v>27</v>
      </c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4"/>
      <c r="AI3" s="33"/>
    </row>
    <row r="4" spans="1:35" s="2" customFormat="1" ht="33.75" customHeight="1" thickBot="1">
      <c r="A4" s="1"/>
      <c r="B4" s="149"/>
      <c r="C4" s="188"/>
      <c r="D4" s="155"/>
      <c r="E4" s="155"/>
      <c r="F4" s="155"/>
      <c r="G4" s="155"/>
      <c r="H4" s="155"/>
      <c r="I4" s="155"/>
      <c r="J4" s="155"/>
      <c r="K4" s="155"/>
      <c r="L4" s="155" t="s">
        <v>28</v>
      </c>
      <c r="M4" s="155"/>
      <c r="N4" s="155"/>
      <c r="O4" s="155"/>
      <c r="P4" s="155"/>
      <c r="Q4" s="155"/>
      <c r="R4" s="155"/>
      <c r="S4" s="155"/>
      <c r="T4" s="156" t="s">
        <v>29</v>
      </c>
      <c r="U4" s="156"/>
      <c r="V4" s="156"/>
      <c r="W4" s="58" t="s">
        <v>30</v>
      </c>
      <c r="X4" s="155" t="s">
        <v>31</v>
      </c>
      <c r="Y4" s="155"/>
      <c r="Z4" s="155"/>
      <c r="AA4" s="155"/>
      <c r="AB4" s="155"/>
      <c r="AC4" s="155"/>
      <c r="AD4" s="155"/>
      <c r="AE4" s="155"/>
      <c r="AF4" s="155"/>
      <c r="AG4" s="157"/>
      <c r="AH4" s="108" t="s">
        <v>74</v>
      </c>
      <c r="AI4" s="34"/>
    </row>
    <row r="5" spans="1:35" s="2" customFormat="1" ht="12" customHeight="1" thickBot="1">
      <c r="A5" s="1"/>
      <c r="B5" s="149"/>
      <c r="C5" s="189" t="s">
        <v>4</v>
      </c>
      <c r="D5" s="159"/>
      <c r="E5" s="159"/>
      <c r="F5" s="178"/>
      <c r="G5" s="190" t="s">
        <v>51</v>
      </c>
      <c r="H5" s="192" t="s">
        <v>50</v>
      </c>
      <c r="I5" s="183" t="s">
        <v>49</v>
      </c>
      <c r="J5" s="185" t="s">
        <v>82</v>
      </c>
      <c r="K5" s="131" t="s">
        <v>32</v>
      </c>
      <c r="L5" s="179" t="s">
        <v>5</v>
      </c>
      <c r="M5" s="169"/>
      <c r="N5" s="169"/>
      <c r="O5" s="178"/>
      <c r="P5" s="179" t="s">
        <v>6</v>
      </c>
      <c r="Q5" s="169"/>
      <c r="R5" s="178"/>
      <c r="S5" s="125" t="s">
        <v>33</v>
      </c>
      <c r="T5" s="142" t="s">
        <v>7</v>
      </c>
      <c r="U5" s="146" t="s">
        <v>8</v>
      </c>
      <c r="V5" s="125" t="s">
        <v>34</v>
      </c>
      <c r="W5" s="125" t="s">
        <v>36</v>
      </c>
      <c r="X5" s="170" t="s">
        <v>37</v>
      </c>
      <c r="Y5" s="140"/>
      <c r="Z5" s="171"/>
      <c r="AA5" s="142" t="s">
        <v>42</v>
      </c>
      <c r="AB5" s="144" t="s">
        <v>52</v>
      </c>
      <c r="AC5" s="144" t="s">
        <v>44</v>
      </c>
      <c r="AD5" s="144" t="s">
        <v>40</v>
      </c>
      <c r="AE5" s="144" t="s">
        <v>43</v>
      </c>
      <c r="AF5" s="146" t="s">
        <v>41</v>
      </c>
      <c r="AG5" s="125" t="s">
        <v>35</v>
      </c>
      <c r="AH5" s="125" t="s">
        <v>74</v>
      </c>
      <c r="AI5" s="34"/>
    </row>
    <row r="6" spans="1:35" s="2" customFormat="1" ht="41.25" thickBot="1">
      <c r="A6" s="1"/>
      <c r="B6" s="150"/>
      <c r="C6" s="110" t="s">
        <v>9</v>
      </c>
      <c r="D6" s="61" t="s">
        <v>46</v>
      </c>
      <c r="E6" s="62" t="s">
        <v>45</v>
      </c>
      <c r="F6" s="60" t="s">
        <v>10</v>
      </c>
      <c r="G6" s="191"/>
      <c r="H6" s="193"/>
      <c r="I6" s="194"/>
      <c r="J6" s="195"/>
      <c r="K6" s="196"/>
      <c r="L6" s="65" t="s">
        <v>11</v>
      </c>
      <c r="M6" s="38" t="s">
        <v>12</v>
      </c>
      <c r="N6" s="38" t="s">
        <v>13</v>
      </c>
      <c r="O6" s="59" t="s">
        <v>14</v>
      </c>
      <c r="P6" s="39" t="s">
        <v>16</v>
      </c>
      <c r="Q6" s="40" t="s">
        <v>15</v>
      </c>
      <c r="R6" s="59" t="s">
        <v>17</v>
      </c>
      <c r="S6" s="197"/>
      <c r="T6" s="198"/>
      <c r="U6" s="199"/>
      <c r="V6" s="197"/>
      <c r="W6" s="197"/>
      <c r="X6" s="21" t="s">
        <v>18</v>
      </c>
      <c r="Y6" s="66" t="s">
        <v>19</v>
      </c>
      <c r="Z6" s="37" t="s">
        <v>20</v>
      </c>
      <c r="AA6" s="198"/>
      <c r="AB6" s="207"/>
      <c r="AC6" s="207"/>
      <c r="AD6" s="207"/>
      <c r="AE6" s="207"/>
      <c r="AF6" s="199"/>
      <c r="AG6" s="197"/>
      <c r="AH6" s="197"/>
      <c r="AI6" s="34"/>
    </row>
    <row r="7" spans="1:35" ht="11.25">
      <c r="A7" s="5"/>
      <c r="B7" s="55" t="s">
        <v>53</v>
      </c>
      <c r="C7" s="54">
        <v>33855835.023605444</v>
      </c>
      <c r="D7" s="15">
        <v>18183926.144008137</v>
      </c>
      <c r="E7" s="36">
        <v>593238.83238643245</v>
      </c>
      <c r="F7" s="42">
        <f>C7+D7+E7</f>
        <v>52633000.000000015</v>
      </c>
      <c r="G7" s="54">
        <v>0</v>
      </c>
      <c r="H7" s="63">
        <v>36082000</v>
      </c>
      <c r="I7" s="42">
        <v>518000</v>
      </c>
      <c r="J7" s="42">
        <v>452000</v>
      </c>
      <c r="K7" s="42">
        <f>F7+H7+I7+J7</f>
        <v>89685000.000000015</v>
      </c>
      <c r="L7" s="54">
        <v>5024079.4179741796</v>
      </c>
      <c r="M7" s="15">
        <v>2349564.3399199783</v>
      </c>
      <c r="N7" s="15">
        <v>6665356.2421058407</v>
      </c>
      <c r="O7" s="36">
        <f>L7+M7+N7</f>
        <v>14039000</v>
      </c>
      <c r="P7" s="54">
        <v>82000</v>
      </c>
      <c r="Q7" s="15">
        <v>1182000</v>
      </c>
      <c r="R7" s="36">
        <f>P7+Q7</f>
        <v>1264000</v>
      </c>
      <c r="S7" s="42">
        <f>O7+R7</f>
        <v>15303000</v>
      </c>
      <c r="T7" s="54">
        <v>22529000</v>
      </c>
      <c r="U7" s="36">
        <v>7435000</v>
      </c>
      <c r="V7" s="42">
        <f t="shared" ref="V7:V9" si="0">T7+U7</f>
        <v>29964000</v>
      </c>
      <c r="W7" s="42">
        <v>805000</v>
      </c>
      <c r="X7" s="54">
        <v>55000</v>
      </c>
      <c r="Y7" s="15">
        <v>101000</v>
      </c>
      <c r="Z7" s="36">
        <f>Y7+X7</f>
        <v>156000</v>
      </c>
      <c r="AA7" s="54">
        <v>28000</v>
      </c>
      <c r="AB7" s="15">
        <v>25000</v>
      </c>
      <c r="AC7" s="15">
        <v>247000</v>
      </c>
      <c r="AD7" s="15">
        <v>1160000</v>
      </c>
      <c r="AE7" s="15">
        <v>66000</v>
      </c>
      <c r="AF7" s="36">
        <v>32000</v>
      </c>
      <c r="AG7" s="42">
        <f>Z7+AA7+AE7+AC7+AD7+AB7+AF7</f>
        <v>1714000</v>
      </c>
      <c r="AH7" s="42">
        <v>0</v>
      </c>
      <c r="AI7" s="23"/>
    </row>
    <row r="8" spans="1:35" ht="11.25">
      <c r="A8" s="5"/>
      <c r="B8" s="32" t="s">
        <v>58</v>
      </c>
      <c r="C8" s="52">
        <v>33872984.963050291</v>
      </c>
      <c r="D8" s="18">
        <v>18202759.045252632</v>
      </c>
      <c r="E8" s="19">
        <v>592255.99169708183</v>
      </c>
      <c r="F8" s="43">
        <f>C8+D8+E8</f>
        <v>52668000.000000007</v>
      </c>
      <c r="G8" s="52">
        <v>0</v>
      </c>
      <c r="H8" s="64">
        <v>37362000</v>
      </c>
      <c r="I8" s="43">
        <v>604000</v>
      </c>
      <c r="J8" s="43">
        <v>464000</v>
      </c>
      <c r="K8" s="43">
        <f t="shared" ref="K8:K9" si="1">F8+H8+I8+J8</f>
        <v>91098000</v>
      </c>
      <c r="L8" s="52">
        <v>5042404.0748517709</v>
      </c>
      <c r="M8" s="18">
        <v>2355809.2027238035</v>
      </c>
      <c r="N8" s="18">
        <v>6679786.7224244233</v>
      </c>
      <c r="O8" s="19">
        <f t="shared" ref="O8:O9" si="2">L8+M8+N8</f>
        <v>14077999.999999998</v>
      </c>
      <c r="P8" s="52">
        <v>82000</v>
      </c>
      <c r="Q8" s="18">
        <v>1181999.9999999984</v>
      </c>
      <c r="R8" s="19">
        <f>P8+Q8</f>
        <v>1263999.9999999984</v>
      </c>
      <c r="S8" s="43">
        <f>O8+R8</f>
        <v>15341999.999999996</v>
      </c>
      <c r="T8" s="52">
        <v>23157000</v>
      </c>
      <c r="U8" s="19">
        <v>8545000</v>
      </c>
      <c r="V8" s="43">
        <f t="shared" si="0"/>
        <v>31702000</v>
      </c>
      <c r="W8" s="43">
        <v>805000</v>
      </c>
      <c r="X8" s="52">
        <v>55000</v>
      </c>
      <c r="Y8" s="18">
        <v>101000</v>
      </c>
      <c r="Z8" s="19">
        <f>Y8+X8</f>
        <v>156000</v>
      </c>
      <c r="AA8" s="52">
        <v>28000</v>
      </c>
      <c r="AB8" s="18">
        <v>25000</v>
      </c>
      <c r="AC8" s="18">
        <v>247000</v>
      </c>
      <c r="AD8" s="18">
        <v>1160000</v>
      </c>
      <c r="AE8" s="18">
        <v>66000</v>
      </c>
      <c r="AF8" s="19">
        <v>32000</v>
      </c>
      <c r="AG8" s="43">
        <f>Z8+AA8+AE8+AC8+AD8+AB8+AF8</f>
        <v>1714000</v>
      </c>
      <c r="AH8" s="43">
        <v>0</v>
      </c>
      <c r="AI8" s="23"/>
    </row>
    <row r="9" spans="1:35" ht="11.25">
      <c r="A9" s="5"/>
      <c r="B9" s="32" t="s">
        <v>75</v>
      </c>
      <c r="C9" s="52">
        <v>0</v>
      </c>
      <c r="D9" s="18">
        <v>0</v>
      </c>
      <c r="E9" s="19">
        <v>0</v>
      </c>
      <c r="F9" s="43">
        <f>C9+D9+E9</f>
        <v>0</v>
      </c>
      <c r="G9" s="52">
        <v>0</v>
      </c>
      <c r="H9" s="64">
        <v>0</v>
      </c>
      <c r="I9" s="43">
        <v>-68299.119999999879</v>
      </c>
      <c r="J9" s="43">
        <v>0</v>
      </c>
      <c r="K9" s="43">
        <f t="shared" si="1"/>
        <v>-68299.119999999879</v>
      </c>
      <c r="L9" s="52">
        <v>0</v>
      </c>
      <c r="M9" s="18">
        <v>0</v>
      </c>
      <c r="N9" s="18">
        <v>0</v>
      </c>
      <c r="O9" s="19">
        <f t="shared" si="2"/>
        <v>0</v>
      </c>
      <c r="P9" s="52">
        <v>0</v>
      </c>
      <c r="Q9" s="18">
        <v>0</v>
      </c>
      <c r="R9" s="19">
        <f>P9+Q9</f>
        <v>0</v>
      </c>
      <c r="S9" s="43">
        <f>O9+R9</f>
        <v>0</v>
      </c>
      <c r="T9" s="52">
        <v>0</v>
      </c>
      <c r="U9" s="19">
        <v>0</v>
      </c>
      <c r="V9" s="43">
        <f t="shared" si="0"/>
        <v>0</v>
      </c>
      <c r="W9" s="43">
        <v>0</v>
      </c>
      <c r="X9" s="52">
        <v>0</v>
      </c>
      <c r="Y9" s="18">
        <v>0</v>
      </c>
      <c r="Z9" s="19">
        <f>Y9+X9</f>
        <v>0</v>
      </c>
      <c r="AA9" s="52">
        <v>0</v>
      </c>
      <c r="AB9" s="18">
        <v>0</v>
      </c>
      <c r="AC9" s="18">
        <v>0</v>
      </c>
      <c r="AD9" s="18">
        <v>0</v>
      </c>
      <c r="AE9" s="18">
        <v>0</v>
      </c>
      <c r="AF9" s="19">
        <v>0</v>
      </c>
      <c r="AG9" s="43">
        <f>Z9+AA9+AE9+AC9+AD9+AB9+AF9</f>
        <v>0</v>
      </c>
      <c r="AH9" s="43">
        <v>64000</v>
      </c>
      <c r="AI9" s="23"/>
    </row>
    <row r="10" spans="1:35" ht="11.25">
      <c r="A10" s="5"/>
      <c r="B10" s="32" t="s">
        <v>72</v>
      </c>
      <c r="C10" s="52">
        <v>32205318.637972642</v>
      </c>
      <c r="D10" s="18">
        <v>17306583.868592419</v>
      </c>
      <c r="E10" s="19">
        <v>563097.49343493907</v>
      </c>
      <c r="F10" s="43">
        <f>C10+D10+E10</f>
        <v>50075000</v>
      </c>
      <c r="G10" s="52">
        <v>0</v>
      </c>
      <c r="H10" s="64">
        <v>37362000.00000003</v>
      </c>
      <c r="I10" s="43">
        <v>604000</v>
      </c>
      <c r="J10" s="43">
        <v>455000</v>
      </c>
      <c r="K10" s="43">
        <f t="shared" ref="K10" si="3">F10+H10+I10+J10</f>
        <v>88496000.00000003</v>
      </c>
      <c r="L10" s="52">
        <v>5035240.5515177008</v>
      </c>
      <c r="M10" s="18">
        <v>2352462.4074365129</v>
      </c>
      <c r="N10" s="18">
        <v>6668946.22104578</v>
      </c>
      <c r="O10" s="19">
        <f t="shared" ref="O10" si="4">L10+M10+N10</f>
        <v>14056649.179999992</v>
      </c>
      <c r="P10" s="52">
        <v>82000</v>
      </c>
      <c r="Q10" s="18">
        <v>1633000</v>
      </c>
      <c r="R10" s="19">
        <f>P10+Q10</f>
        <v>1715000</v>
      </c>
      <c r="S10" s="43">
        <f>O10+R10</f>
        <v>15771649.179999992</v>
      </c>
      <c r="T10" s="52">
        <v>21268000</v>
      </c>
      <c r="U10" s="19">
        <v>6490000.0000000019</v>
      </c>
      <c r="V10" s="43">
        <f t="shared" ref="V10" si="5">T10+U10</f>
        <v>27758000</v>
      </c>
      <c r="W10" s="43">
        <v>805000</v>
      </c>
      <c r="X10" s="52">
        <v>55000</v>
      </c>
      <c r="Y10" s="18">
        <v>106000</v>
      </c>
      <c r="Z10" s="19">
        <f>Y10+X10</f>
        <v>161000</v>
      </c>
      <c r="AA10" s="52">
        <v>28000.000000000167</v>
      </c>
      <c r="AB10" s="18">
        <v>25000.000000000167</v>
      </c>
      <c r="AC10" s="18">
        <v>247000.00000000064</v>
      </c>
      <c r="AD10" s="18">
        <v>1159999.9999999814</v>
      </c>
      <c r="AE10" s="18">
        <v>66000.000000000262</v>
      </c>
      <c r="AF10" s="19">
        <v>32000.000000000218</v>
      </c>
      <c r="AG10" s="43">
        <f>Z10+AA10+AE10+AC10+AD10+AB10+AF10</f>
        <v>1718999.9999999828</v>
      </c>
      <c r="AH10" s="43">
        <v>0</v>
      </c>
      <c r="AI10" s="23"/>
    </row>
    <row r="11" spans="1:35" thickBot="1">
      <c r="A11" s="5"/>
      <c r="B11" s="41" t="s">
        <v>76</v>
      </c>
      <c r="C11" s="53">
        <v>0</v>
      </c>
      <c r="D11" s="12">
        <v>0</v>
      </c>
      <c r="E11" s="27">
        <v>0</v>
      </c>
      <c r="F11" s="45">
        <f>C11+D11+E11</f>
        <v>0</v>
      </c>
      <c r="G11" s="53">
        <v>0</v>
      </c>
      <c r="H11" s="78">
        <v>263982691.11000001</v>
      </c>
      <c r="I11" s="45">
        <v>278907.90999999992</v>
      </c>
      <c r="J11" s="45">
        <v>0</v>
      </c>
      <c r="K11" s="45">
        <f t="shared" ref="K11" si="6">F11+H11+I11+J11</f>
        <v>264261599.02000001</v>
      </c>
      <c r="L11" s="53">
        <v>2339702.8500000015</v>
      </c>
      <c r="M11" s="12">
        <v>97327.660000000149</v>
      </c>
      <c r="N11" s="12">
        <v>-2437030.5100000016</v>
      </c>
      <c r="O11" s="27">
        <f t="shared" ref="O11" si="7">L11+M11+N11</f>
        <v>0</v>
      </c>
      <c r="P11" s="53">
        <v>0</v>
      </c>
      <c r="Q11" s="12">
        <v>442277.24000000022</v>
      </c>
      <c r="R11" s="27">
        <f>P11+Q11</f>
        <v>442277.24000000022</v>
      </c>
      <c r="S11" s="45">
        <f>O11+R11</f>
        <v>442277.24000000022</v>
      </c>
      <c r="T11" s="53">
        <v>3102019.3599999994</v>
      </c>
      <c r="U11" s="27">
        <v>0</v>
      </c>
      <c r="V11" s="45">
        <f t="shared" ref="V11" si="8">T11+U11</f>
        <v>3102019.3599999994</v>
      </c>
      <c r="W11" s="45">
        <v>-272242.81999999983</v>
      </c>
      <c r="X11" s="53">
        <v>-41623.78</v>
      </c>
      <c r="Y11" s="12">
        <v>-34487.200000000012</v>
      </c>
      <c r="Z11" s="27">
        <f>Y11+X11</f>
        <v>-76110.98000000001</v>
      </c>
      <c r="AA11" s="53">
        <v>-12093.309999999998</v>
      </c>
      <c r="AB11" s="12">
        <v>-37551.65</v>
      </c>
      <c r="AC11" s="12">
        <v>-57730.729999999981</v>
      </c>
      <c r="AD11" s="12">
        <v>-1803681.1</v>
      </c>
      <c r="AE11" s="12">
        <v>-145196.34</v>
      </c>
      <c r="AF11" s="27">
        <v>0</v>
      </c>
      <c r="AG11" s="45">
        <f>Z11+AA11+AE11+AC11+AD11+AB11+AF11</f>
        <v>-2132364.11</v>
      </c>
      <c r="AH11" s="45">
        <v>0</v>
      </c>
      <c r="AI11" s="23"/>
    </row>
    <row r="12" spans="1:35" s="8" customFormat="1" thickBot="1">
      <c r="A12" s="7"/>
      <c r="B12" s="26" t="s">
        <v>23</v>
      </c>
      <c r="C12" s="50">
        <f>SUM(C7:C11)</f>
        <v>99934138.62462838</v>
      </c>
      <c r="D12" s="20">
        <f t="shared" ref="D12:AH12" si="9">SUM(D7:D11)</f>
        <v>53693269.057853185</v>
      </c>
      <c r="E12" s="31">
        <f t="shared" si="9"/>
        <v>1748592.3175184533</v>
      </c>
      <c r="F12" s="46">
        <f t="shared" si="9"/>
        <v>155376000.00000003</v>
      </c>
      <c r="G12" s="50">
        <f t="shared" si="9"/>
        <v>0</v>
      </c>
      <c r="H12" s="31">
        <f t="shared" si="9"/>
        <v>374788691.11000001</v>
      </c>
      <c r="I12" s="46">
        <f t="shared" si="9"/>
        <v>1936608.79</v>
      </c>
      <c r="J12" s="46">
        <f t="shared" si="9"/>
        <v>1371000</v>
      </c>
      <c r="K12" s="46">
        <f t="shared" si="9"/>
        <v>533472299.89999998</v>
      </c>
      <c r="L12" s="50">
        <f t="shared" si="9"/>
        <v>17441426.894343652</v>
      </c>
      <c r="M12" s="20">
        <f t="shared" si="9"/>
        <v>7155163.6100802943</v>
      </c>
      <c r="N12" s="20">
        <f>SUM(N7:N11)</f>
        <v>17577058.675576042</v>
      </c>
      <c r="O12" s="31">
        <f t="shared" si="9"/>
        <v>42173649.179999992</v>
      </c>
      <c r="P12" s="50">
        <f t="shared" si="9"/>
        <v>246000</v>
      </c>
      <c r="Q12" s="20">
        <f t="shared" si="9"/>
        <v>4439277.2399999984</v>
      </c>
      <c r="R12" s="31">
        <f t="shared" si="9"/>
        <v>4685277.2399999984</v>
      </c>
      <c r="S12" s="46">
        <f t="shared" si="9"/>
        <v>46858926.419999994</v>
      </c>
      <c r="T12" s="50">
        <f t="shared" si="9"/>
        <v>70056019.359999999</v>
      </c>
      <c r="U12" s="31">
        <f t="shared" si="9"/>
        <v>22470000</v>
      </c>
      <c r="V12" s="46">
        <f t="shared" si="9"/>
        <v>92526019.359999999</v>
      </c>
      <c r="W12" s="46">
        <f t="shared" si="9"/>
        <v>2142757.1800000002</v>
      </c>
      <c r="X12" s="50">
        <f t="shared" si="9"/>
        <v>123376.22</v>
      </c>
      <c r="Y12" s="20">
        <f t="shared" si="9"/>
        <v>273512.8</v>
      </c>
      <c r="Z12" s="31">
        <f t="shared" si="9"/>
        <v>396889.02</v>
      </c>
      <c r="AA12" s="50">
        <f t="shared" si="9"/>
        <v>71906.690000000177</v>
      </c>
      <c r="AB12" s="20">
        <f t="shared" si="9"/>
        <v>37448.350000000173</v>
      </c>
      <c r="AC12" s="20">
        <f t="shared" si="9"/>
        <v>683269.27000000072</v>
      </c>
      <c r="AD12" s="20">
        <f t="shared" si="9"/>
        <v>1676318.8999999813</v>
      </c>
      <c r="AE12" s="20">
        <f t="shared" si="9"/>
        <v>52803.660000000265</v>
      </c>
      <c r="AF12" s="31">
        <f t="shared" si="9"/>
        <v>96000.000000000218</v>
      </c>
      <c r="AG12" s="46">
        <f t="shared" si="9"/>
        <v>3014635.8899999834</v>
      </c>
      <c r="AH12" s="46">
        <f t="shared" si="9"/>
        <v>64000</v>
      </c>
      <c r="AI12" s="23"/>
    </row>
    <row r="13" spans="1:35" ht="11.25">
      <c r="A13" s="5"/>
      <c r="B13" s="55" t="s">
        <v>76</v>
      </c>
      <c r="C13" s="51">
        <v>93741182.73756066</v>
      </c>
      <c r="D13" s="16">
        <v>47473281.136415765</v>
      </c>
      <c r="E13" s="17">
        <v>1611536.1260235717</v>
      </c>
      <c r="F13" s="44">
        <f>C13+D13+E13</f>
        <v>142825999.99999997</v>
      </c>
      <c r="G13" s="51">
        <v>0</v>
      </c>
      <c r="H13" s="109">
        <v>164981308.89000046</v>
      </c>
      <c r="I13" s="44">
        <v>1887139.83</v>
      </c>
      <c r="J13" s="44">
        <v>1327000</v>
      </c>
      <c r="K13" s="44">
        <f t="shared" ref="K13:K18" si="10">F13+H13+I13+J13</f>
        <v>311021448.72000045</v>
      </c>
      <c r="L13" s="51">
        <v>16450445.617802858</v>
      </c>
      <c r="M13" s="16">
        <v>6745030.7124120798</v>
      </c>
      <c r="N13" s="16">
        <v>21083874.489785064</v>
      </c>
      <c r="O13" s="17">
        <f t="shared" ref="O13:O15" si="11">L13+M13+N13</f>
        <v>44279350.820000008</v>
      </c>
      <c r="P13" s="51">
        <v>94000</v>
      </c>
      <c r="Q13" s="16">
        <v>1229240.9200000006</v>
      </c>
      <c r="R13" s="17">
        <f t="shared" ref="R13:R15" si="12">P13+Q13</f>
        <v>1323240.9200000006</v>
      </c>
      <c r="S13" s="44">
        <f t="shared" ref="S13:S18" si="13">O13+R13</f>
        <v>45602591.74000001</v>
      </c>
      <c r="T13" s="51">
        <v>60697980.639999941</v>
      </c>
      <c r="U13" s="17">
        <v>29765999.999999981</v>
      </c>
      <c r="V13" s="44">
        <f t="shared" ref="V13:V18" si="14">T13+U13</f>
        <v>90463980.639999926</v>
      </c>
      <c r="W13" s="44">
        <v>3053000</v>
      </c>
      <c r="X13" s="51">
        <v>329999.99999999953</v>
      </c>
      <c r="Y13" s="16">
        <v>1008000.0000000002</v>
      </c>
      <c r="Z13" s="17">
        <f t="shared" ref="Z13:Z26" si="15">Y13+X13</f>
        <v>1337999.9999999998</v>
      </c>
      <c r="AA13" s="51">
        <v>149999.99999999985</v>
      </c>
      <c r="AB13" s="16">
        <v>119999.99999999984</v>
      </c>
      <c r="AC13" s="16">
        <v>1253999.9999999944</v>
      </c>
      <c r="AD13" s="16">
        <v>3741000.0000000121</v>
      </c>
      <c r="AE13" s="16">
        <v>396000.00000000047</v>
      </c>
      <c r="AF13" s="17">
        <v>246835.50000000035</v>
      </c>
      <c r="AG13" s="44">
        <f t="shared" ref="AG13:AG18" si="16">Z13+AA13+AE13+AC13+AD13+AB13+AF13</f>
        <v>7245835.5000000065</v>
      </c>
      <c r="AH13" s="44">
        <v>0</v>
      </c>
      <c r="AI13" s="23"/>
    </row>
    <row r="14" spans="1:35" ht="11.25">
      <c r="A14" s="5"/>
      <c r="B14" s="32" t="s">
        <v>86</v>
      </c>
      <c r="C14" s="52">
        <v>0</v>
      </c>
      <c r="D14" s="18">
        <v>0</v>
      </c>
      <c r="E14" s="19">
        <v>0</v>
      </c>
      <c r="F14" s="43">
        <f>C14+D14+E14</f>
        <v>0</v>
      </c>
      <c r="G14" s="52">
        <v>0</v>
      </c>
      <c r="H14" s="64">
        <v>0</v>
      </c>
      <c r="I14" s="43">
        <v>0</v>
      </c>
      <c r="J14" s="43">
        <v>0</v>
      </c>
      <c r="K14" s="43">
        <f t="shared" si="10"/>
        <v>0</v>
      </c>
      <c r="L14" s="52">
        <v>1975977.8421971425</v>
      </c>
      <c r="M14" s="18">
        <v>440014.55758791976</v>
      </c>
      <c r="N14" s="18">
        <v>1262007.6000000015</v>
      </c>
      <c r="O14" s="19">
        <f t="shared" si="11"/>
        <v>3677999.9997850638</v>
      </c>
      <c r="P14" s="52">
        <v>0</v>
      </c>
      <c r="Q14" s="18">
        <v>0</v>
      </c>
      <c r="R14" s="19">
        <f t="shared" si="12"/>
        <v>0</v>
      </c>
      <c r="S14" s="43">
        <f t="shared" si="13"/>
        <v>3677999.9997850638</v>
      </c>
      <c r="T14" s="52">
        <v>0</v>
      </c>
      <c r="U14" s="19">
        <v>0</v>
      </c>
      <c r="V14" s="43">
        <f t="shared" si="14"/>
        <v>0</v>
      </c>
      <c r="W14" s="43">
        <v>0</v>
      </c>
      <c r="X14" s="52">
        <v>0</v>
      </c>
      <c r="Y14" s="18">
        <v>0</v>
      </c>
      <c r="Z14" s="19">
        <f t="shared" si="15"/>
        <v>0</v>
      </c>
      <c r="AA14" s="52">
        <v>0</v>
      </c>
      <c r="AB14" s="18">
        <v>0</v>
      </c>
      <c r="AC14" s="18">
        <v>0</v>
      </c>
      <c r="AD14" s="18">
        <v>0</v>
      </c>
      <c r="AE14" s="18">
        <v>0</v>
      </c>
      <c r="AF14" s="19">
        <v>0</v>
      </c>
      <c r="AG14" s="43">
        <f t="shared" si="16"/>
        <v>0</v>
      </c>
      <c r="AH14" s="43">
        <v>19000</v>
      </c>
      <c r="AI14" s="23"/>
    </row>
    <row r="15" spans="1:35" ht="11.25">
      <c r="A15" s="5"/>
      <c r="B15" s="32" t="s">
        <v>83</v>
      </c>
      <c r="C15" s="52">
        <v>0</v>
      </c>
      <c r="D15" s="18">
        <v>0</v>
      </c>
      <c r="E15" s="19">
        <v>0</v>
      </c>
      <c r="F15" s="43">
        <f>C15+D15+E15</f>
        <v>0</v>
      </c>
      <c r="G15" s="52">
        <v>0</v>
      </c>
      <c r="H15" s="64">
        <v>111418000</v>
      </c>
      <c r="I15" s="43">
        <v>0</v>
      </c>
      <c r="J15" s="43">
        <v>0</v>
      </c>
      <c r="K15" s="43">
        <f t="shared" si="10"/>
        <v>111418000</v>
      </c>
      <c r="L15" s="52">
        <v>0</v>
      </c>
      <c r="M15" s="18">
        <v>0</v>
      </c>
      <c r="N15" s="18">
        <v>0</v>
      </c>
      <c r="O15" s="19">
        <f t="shared" si="11"/>
        <v>0</v>
      </c>
      <c r="P15" s="52">
        <v>0</v>
      </c>
      <c r="Q15" s="18">
        <v>0</v>
      </c>
      <c r="R15" s="19">
        <f t="shared" si="12"/>
        <v>0</v>
      </c>
      <c r="S15" s="43">
        <f t="shared" si="13"/>
        <v>0</v>
      </c>
      <c r="T15" s="52">
        <v>7500000</v>
      </c>
      <c r="U15" s="19">
        <v>-50000</v>
      </c>
      <c r="V15" s="43">
        <f t="shared" si="14"/>
        <v>7450000</v>
      </c>
      <c r="W15" s="43">
        <v>0</v>
      </c>
      <c r="X15" s="52">
        <v>0</v>
      </c>
      <c r="Y15" s="18">
        <v>0</v>
      </c>
      <c r="Z15" s="19">
        <f t="shared" si="15"/>
        <v>0</v>
      </c>
      <c r="AA15" s="52">
        <v>0</v>
      </c>
      <c r="AB15" s="18">
        <v>0</v>
      </c>
      <c r="AC15" s="18">
        <v>0</v>
      </c>
      <c r="AD15" s="18">
        <v>0</v>
      </c>
      <c r="AE15" s="18">
        <v>0</v>
      </c>
      <c r="AF15" s="19">
        <v>0</v>
      </c>
      <c r="AG15" s="43">
        <f t="shared" si="16"/>
        <v>0</v>
      </c>
      <c r="AH15" s="43">
        <v>70000</v>
      </c>
      <c r="AI15" s="23"/>
    </row>
    <row r="16" spans="1:35" thickBot="1">
      <c r="A16" s="5"/>
      <c r="B16" s="41" t="s">
        <v>87</v>
      </c>
      <c r="C16" s="53">
        <v>-262585.82999999821</v>
      </c>
      <c r="D16" s="12">
        <v>-6877881.4399999976</v>
      </c>
      <c r="E16" s="27">
        <v>-68953.320000000065</v>
      </c>
      <c r="F16" s="45">
        <f>C16+D16+E16</f>
        <v>-7209420.5899999961</v>
      </c>
      <c r="G16" s="53">
        <v>0</v>
      </c>
      <c r="H16" s="78">
        <v>0</v>
      </c>
      <c r="I16" s="45">
        <v>0</v>
      </c>
      <c r="J16" s="45">
        <v>-66414.070000000007</v>
      </c>
      <c r="K16" s="45">
        <f t="shared" ref="K16" si="17">F16+H16+I16+J16</f>
        <v>-7275834.6599999964</v>
      </c>
      <c r="L16" s="53">
        <v>0</v>
      </c>
      <c r="M16" s="12">
        <v>0</v>
      </c>
      <c r="N16" s="12">
        <v>0</v>
      </c>
      <c r="O16" s="27">
        <f t="shared" ref="O16" si="18">L16+M16+N16</f>
        <v>0</v>
      </c>
      <c r="P16" s="53">
        <v>0</v>
      </c>
      <c r="Q16" s="12">
        <v>0</v>
      </c>
      <c r="R16" s="27">
        <f t="shared" ref="R16" si="19">P16+Q16</f>
        <v>0</v>
      </c>
      <c r="S16" s="45">
        <f t="shared" ref="S16" si="20">O16+R16</f>
        <v>0</v>
      </c>
      <c r="T16" s="53">
        <v>6362731.1700000018</v>
      </c>
      <c r="U16" s="27">
        <v>-6785510.379999999</v>
      </c>
      <c r="V16" s="45">
        <f t="shared" ref="V16" si="21">T16+U16</f>
        <v>-422779.20999999717</v>
      </c>
      <c r="W16" s="45">
        <v>-905544.50999999978</v>
      </c>
      <c r="X16" s="53">
        <v>-182424.88</v>
      </c>
      <c r="Y16" s="12">
        <v>-699858.83000000031</v>
      </c>
      <c r="Z16" s="27">
        <f t="shared" ref="Z16" si="22">Y16+X16</f>
        <v>-882283.71000000031</v>
      </c>
      <c r="AA16" s="53">
        <v>-73224.899999999849</v>
      </c>
      <c r="AB16" s="12">
        <v>-76289.87</v>
      </c>
      <c r="AC16" s="12">
        <v>-641110.52</v>
      </c>
      <c r="AD16" s="12">
        <v>-2036890.16</v>
      </c>
      <c r="AE16" s="12">
        <v>-184785.36</v>
      </c>
      <c r="AF16" s="27">
        <v>52309.949999999662</v>
      </c>
      <c r="AG16" s="45">
        <f t="shared" ref="AG16" si="23">Z16+AA16+AE16+AC16+AD16+AB16+AF16</f>
        <v>-3842274.5700000008</v>
      </c>
      <c r="AH16" s="45">
        <v>0</v>
      </c>
      <c r="AI16" s="23"/>
    </row>
    <row r="17" spans="1:37" s="8" customFormat="1" thickBot="1">
      <c r="A17" s="7"/>
      <c r="B17" s="26" t="s">
        <v>24</v>
      </c>
      <c r="C17" s="50">
        <f>SUM(C13:C16)</f>
        <v>93478596.907560661</v>
      </c>
      <c r="D17" s="20">
        <f t="shared" ref="D17:AH17" si="24">SUM(D13:D16)</f>
        <v>40595399.696415767</v>
      </c>
      <c r="E17" s="31">
        <f t="shared" si="24"/>
        <v>1542582.8060235716</v>
      </c>
      <c r="F17" s="46">
        <f t="shared" si="24"/>
        <v>135616579.40999997</v>
      </c>
      <c r="G17" s="50">
        <f t="shared" si="24"/>
        <v>0</v>
      </c>
      <c r="H17" s="31">
        <f t="shared" si="24"/>
        <v>276399308.89000046</v>
      </c>
      <c r="I17" s="46">
        <f t="shared" si="24"/>
        <v>1887139.83</v>
      </c>
      <c r="J17" s="46">
        <f t="shared" si="24"/>
        <v>1260585.93</v>
      </c>
      <c r="K17" s="46">
        <f t="shared" si="24"/>
        <v>415163614.06000042</v>
      </c>
      <c r="L17" s="50">
        <f t="shared" si="24"/>
        <v>18426423.460000001</v>
      </c>
      <c r="M17" s="20">
        <f t="shared" si="24"/>
        <v>7185045.2699999996</v>
      </c>
      <c r="N17" s="20">
        <f t="shared" si="24"/>
        <v>22345882.089785066</v>
      </c>
      <c r="O17" s="31">
        <f t="shared" si="24"/>
        <v>47957350.819785073</v>
      </c>
      <c r="P17" s="50">
        <f t="shared" si="24"/>
        <v>94000</v>
      </c>
      <c r="Q17" s="20">
        <f t="shared" si="24"/>
        <v>1229240.9200000006</v>
      </c>
      <c r="R17" s="31">
        <f t="shared" si="24"/>
        <v>1323240.9200000006</v>
      </c>
      <c r="S17" s="46">
        <f t="shared" si="24"/>
        <v>49280591.739785075</v>
      </c>
      <c r="T17" s="50">
        <f t="shared" si="24"/>
        <v>74560711.809999943</v>
      </c>
      <c r="U17" s="31">
        <f t="shared" si="24"/>
        <v>22930489.619999982</v>
      </c>
      <c r="V17" s="46">
        <f t="shared" si="24"/>
        <v>97491201.429999933</v>
      </c>
      <c r="W17" s="46">
        <f t="shared" si="24"/>
        <v>2147455.4900000002</v>
      </c>
      <c r="X17" s="50">
        <f t="shared" si="24"/>
        <v>147575.11999999953</v>
      </c>
      <c r="Y17" s="20">
        <f t="shared" si="24"/>
        <v>308141.16999999993</v>
      </c>
      <c r="Z17" s="31">
        <f t="shared" si="24"/>
        <v>455716.28999999946</v>
      </c>
      <c r="AA17" s="50">
        <f t="shared" si="24"/>
        <v>76775.100000000006</v>
      </c>
      <c r="AB17" s="20">
        <f t="shared" si="24"/>
        <v>43710.129999999845</v>
      </c>
      <c r="AC17" s="20">
        <f t="shared" si="24"/>
        <v>612889.47999999439</v>
      </c>
      <c r="AD17" s="20">
        <f t="shared" si="24"/>
        <v>1704109.8400000122</v>
      </c>
      <c r="AE17" s="20">
        <f t="shared" si="24"/>
        <v>211214.64000000048</v>
      </c>
      <c r="AF17" s="31">
        <f t="shared" si="24"/>
        <v>299145.45</v>
      </c>
      <c r="AG17" s="46">
        <f t="shared" si="24"/>
        <v>3403560.9300000058</v>
      </c>
      <c r="AH17" s="46">
        <f t="shared" si="24"/>
        <v>89000</v>
      </c>
      <c r="AI17" s="23"/>
    </row>
    <row r="18" spans="1:37" ht="11.25">
      <c r="A18" s="5"/>
      <c r="B18" s="55" t="s">
        <v>80</v>
      </c>
      <c r="C18" s="51">
        <f>33256856.5654982</f>
        <v>33256856.565498199</v>
      </c>
      <c r="D18" s="16">
        <v>16178900.180418324</v>
      </c>
      <c r="E18" s="17">
        <v>564243.25408348488</v>
      </c>
      <c r="F18" s="44">
        <f>C18+D18+E18</f>
        <v>50000000.000000007</v>
      </c>
      <c r="G18" s="51">
        <v>0</v>
      </c>
      <c r="H18" s="109">
        <v>73009000.000001073</v>
      </c>
      <c r="I18" s="44">
        <v>650000</v>
      </c>
      <c r="J18" s="44">
        <v>450000</v>
      </c>
      <c r="K18" s="44">
        <f t="shared" si="10"/>
        <v>124109000.00000107</v>
      </c>
      <c r="L18" s="51">
        <v>7922009.2837445457</v>
      </c>
      <c r="M18" s="16">
        <v>3184894.1839767769</v>
      </c>
      <c r="N18" s="16">
        <v>10013026.532278651</v>
      </c>
      <c r="O18" s="17">
        <f t="shared" ref="O18:O20" si="25">L18+M18+N18</f>
        <v>21119929.999999974</v>
      </c>
      <c r="P18" s="51">
        <v>84160</v>
      </c>
      <c r="Q18" s="16">
        <v>1946950</v>
      </c>
      <c r="R18" s="17">
        <f>P18+Q18</f>
        <v>2031110</v>
      </c>
      <c r="S18" s="44">
        <f t="shared" si="13"/>
        <v>23151039.999999974</v>
      </c>
      <c r="T18" s="51">
        <v>28603980.000000101</v>
      </c>
      <c r="U18" s="17">
        <v>7999999.9999999851</v>
      </c>
      <c r="V18" s="44">
        <f t="shared" si="14"/>
        <v>36603980.000000089</v>
      </c>
      <c r="W18" s="44">
        <v>800000</v>
      </c>
      <c r="X18" s="51">
        <v>14500</v>
      </c>
      <c r="Y18" s="16">
        <v>151</v>
      </c>
      <c r="Z18" s="17">
        <f t="shared" si="15"/>
        <v>14651</v>
      </c>
      <c r="AA18" s="51">
        <v>11972</v>
      </c>
      <c r="AB18" s="16">
        <v>286</v>
      </c>
      <c r="AC18" s="16">
        <v>167285</v>
      </c>
      <c r="AD18" s="16">
        <v>151</v>
      </c>
      <c r="AE18" s="16">
        <v>151</v>
      </c>
      <c r="AF18" s="17">
        <v>79709.100000000006</v>
      </c>
      <c r="AG18" s="44">
        <f t="shared" si="16"/>
        <v>274205.09999999998</v>
      </c>
      <c r="AH18" s="44">
        <v>0</v>
      </c>
      <c r="AI18" s="23"/>
    </row>
    <row r="19" spans="1:37" ht="11.25">
      <c r="A19" s="5"/>
      <c r="B19" s="32" t="s">
        <v>87</v>
      </c>
      <c r="C19" s="52">
        <v>262585.83</v>
      </c>
      <c r="D19" s="18">
        <v>6877881.4400000004</v>
      </c>
      <c r="E19" s="19">
        <v>68953.320000000094</v>
      </c>
      <c r="F19" s="43">
        <f>C19+D19+E19</f>
        <v>7209420.5900000008</v>
      </c>
      <c r="G19" s="52">
        <v>0</v>
      </c>
      <c r="H19" s="64">
        <v>0</v>
      </c>
      <c r="I19" s="43">
        <v>4014251.38</v>
      </c>
      <c r="J19" s="43">
        <v>66414.070000000007</v>
      </c>
      <c r="K19" s="43">
        <f t="shared" ref="K19" si="26">F19+H19+I19+J19</f>
        <v>11290086.040000001</v>
      </c>
      <c r="L19" s="52">
        <v>0</v>
      </c>
      <c r="M19" s="18">
        <v>811893.25</v>
      </c>
      <c r="N19" s="18">
        <f>29695072.7-21060675.95</f>
        <v>8634396.75</v>
      </c>
      <c r="O19" s="19">
        <f t="shared" ref="O19" si="27">L19+M19+N19</f>
        <v>9446290</v>
      </c>
      <c r="P19" s="52">
        <v>153440</v>
      </c>
      <c r="Q19" s="18">
        <v>2458481.84</v>
      </c>
      <c r="R19" s="19">
        <f>P19+Q19</f>
        <v>2611921.84</v>
      </c>
      <c r="S19" s="43">
        <f t="shared" ref="S19:S26" si="28">O19+R19</f>
        <v>12058211.84</v>
      </c>
      <c r="T19" s="52">
        <v>443520.06999999285</v>
      </c>
      <c r="U19" s="19">
        <v>-646597.17999999225</v>
      </c>
      <c r="V19" s="43">
        <f t="shared" ref="V19:V26" si="29">T19+U19</f>
        <v>-203077.1099999994</v>
      </c>
      <c r="W19" s="43">
        <v>0</v>
      </c>
      <c r="X19" s="52">
        <v>0</v>
      </c>
      <c r="Y19" s="18">
        <v>0</v>
      </c>
      <c r="Z19" s="19">
        <f t="shared" ref="Z19" si="30">Y19+X19</f>
        <v>0</v>
      </c>
      <c r="AA19" s="52">
        <v>0</v>
      </c>
      <c r="AB19" s="18">
        <v>0</v>
      </c>
      <c r="AC19" s="18">
        <v>0</v>
      </c>
      <c r="AD19" s="18">
        <v>0</v>
      </c>
      <c r="AE19" s="18">
        <v>0</v>
      </c>
      <c r="AF19" s="19">
        <v>0</v>
      </c>
      <c r="AG19" s="43">
        <f t="shared" ref="AG19:AG20" si="31">Z19+AA19+AE19+AC19+AD19+AB19+AF19</f>
        <v>0</v>
      </c>
      <c r="AH19" s="43">
        <v>0</v>
      </c>
      <c r="AI19" s="23"/>
    </row>
    <row r="20" spans="1:37" ht="11.25">
      <c r="A20" s="5"/>
      <c r="B20" s="32" t="s">
        <v>81</v>
      </c>
      <c r="C20" s="52">
        <v>68291271.374501795</v>
      </c>
      <c r="D20" s="18">
        <v>26575920.389581673</v>
      </c>
      <c r="E20" s="19">
        <v>1099248.2359165151</v>
      </c>
      <c r="F20" s="43">
        <f>C20+D20+E20</f>
        <v>95966439.999999985</v>
      </c>
      <c r="G20" s="52">
        <v>0</v>
      </c>
      <c r="H20" s="64">
        <v>0</v>
      </c>
      <c r="I20" s="43">
        <v>-91000</v>
      </c>
      <c r="J20" s="43">
        <v>926000</v>
      </c>
      <c r="K20" s="43">
        <f t="shared" ref="K20" si="32">F20+H20+I20+J20</f>
        <v>96801439.999999985</v>
      </c>
      <c r="L20" s="52">
        <v>15882074.454108901</v>
      </c>
      <c r="M20" s="18">
        <v>5563986.1235308498</v>
      </c>
      <c r="N20" s="18">
        <v>11047649.422360241</v>
      </c>
      <c r="O20" s="19">
        <f t="shared" si="25"/>
        <v>32493709.999999993</v>
      </c>
      <c r="P20" s="52">
        <v>215840</v>
      </c>
      <c r="Q20" s="18">
        <v>2867040</v>
      </c>
      <c r="R20" s="19">
        <f>P20+Q20</f>
        <v>3082880</v>
      </c>
      <c r="S20" s="43">
        <f t="shared" si="28"/>
        <v>35576589.999999993</v>
      </c>
      <c r="T20" s="52">
        <v>51335768.759999938</v>
      </c>
      <c r="U20" s="19">
        <v>17246107.560000014</v>
      </c>
      <c r="V20" s="43">
        <f t="shared" si="29"/>
        <v>68581876.319999948</v>
      </c>
      <c r="W20" s="43">
        <v>2760287.33</v>
      </c>
      <c r="X20" s="52">
        <v>146100</v>
      </c>
      <c r="Y20" s="18">
        <v>335849</v>
      </c>
      <c r="Z20" s="19">
        <f t="shared" si="15"/>
        <v>481949</v>
      </c>
      <c r="AA20" s="52">
        <v>73628</v>
      </c>
      <c r="AB20" s="18">
        <v>53714</v>
      </c>
      <c r="AC20" s="18">
        <v>582715</v>
      </c>
      <c r="AD20" s="18">
        <v>1718032</v>
      </c>
      <c r="AE20" s="18">
        <v>188349</v>
      </c>
      <c r="AF20" s="19">
        <v>139857.9</v>
      </c>
      <c r="AG20" s="43">
        <f t="shared" si="31"/>
        <v>3238244.9</v>
      </c>
      <c r="AH20" s="43">
        <v>0</v>
      </c>
      <c r="AI20" s="23"/>
    </row>
    <row r="21" spans="1:37" thickBot="1">
      <c r="A21" s="5"/>
      <c r="B21" s="41" t="s">
        <v>85</v>
      </c>
      <c r="C21" s="53">
        <v>0</v>
      </c>
      <c r="D21" s="12">
        <v>0</v>
      </c>
      <c r="E21" s="27">
        <v>0</v>
      </c>
      <c r="F21" s="45">
        <f>C21+D21+E21</f>
        <v>0</v>
      </c>
      <c r="G21" s="53">
        <v>0</v>
      </c>
      <c r="H21" s="78">
        <v>0</v>
      </c>
      <c r="I21" s="45">
        <v>0</v>
      </c>
      <c r="J21" s="45">
        <v>0</v>
      </c>
      <c r="K21" s="45">
        <f t="shared" ref="K21" si="33">F21+H21+I21+J21</f>
        <v>0</v>
      </c>
      <c r="L21" s="53">
        <v>0</v>
      </c>
      <c r="M21" s="12">
        <v>0</v>
      </c>
      <c r="N21" s="12">
        <v>0</v>
      </c>
      <c r="O21" s="27">
        <f t="shared" ref="O21" si="34">L21+M21+N21</f>
        <v>0</v>
      </c>
      <c r="P21" s="53">
        <v>0</v>
      </c>
      <c r="Q21" s="12">
        <v>0</v>
      </c>
      <c r="R21" s="27">
        <f>P21+Q21</f>
        <v>0</v>
      </c>
      <c r="S21" s="45">
        <f t="shared" ref="S21" si="35">O21+R21</f>
        <v>0</v>
      </c>
      <c r="T21" s="53">
        <v>0</v>
      </c>
      <c r="U21" s="27">
        <v>0</v>
      </c>
      <c r="V21" s="45">
        <f t="shared" ref="V21" si="36">T21+U21</f>
        <v>0</v>
      </c>
      <c r="W21" s="45">
        <v>0</v>
      </c>
      <c r="X21" s="53">
        <v>0</v>
      </c>
      <c r="Y21" s="12">
        <v>0</v>
      </c>
      <c r="Z21" s="27">
        <f t="shared" ref="Z21" si="37">Y21+X21</f>
        <v>0</v>
      </c>
      <c r="AA21" s="53">
        <v>1980</v>
      </c>
      <c r="AB21" s="12">
        <v>0</v>
      </c>
      <c r="AC21" s="12">
        <v>126340</v>
      </c>
      <c r="AD21" s="12">
        <v>0</v>
      </c>
      <c r="AE21" s="12">
        <v>13800</v>
      </c>
      <c r="AF21" s="27">
        <v>36680</v>
      </c>
      <c r="AG21" s="45">
        <f t="shared" ref="AG21" si="38">Z21+AA21+AE21+AC21+AD21+AB21+AF21</f>
        <v>178800</v>
      </c>
      <c r="AH21" s="45">
        <v>50000</v>
      </c>
      <c r="AI21" s="23"/>
    </row>
    <row r="22" spans="1:37" s="8" customFormat="1" thickBot="1">
      <c r="A22" s="7"/>
      <c r="B22" s="117" t="s">
        <v>25</v>
      </c>
      <c r="C22" s="50">
        <f>SUM(C18:C21)</f>
        <v>101810713.77</v>
      </c>
      <c r="D22" s="20">
        <f t="shared" ref="D22:AH22" si="39">SUM(D18:D21)</f>
        <v>49632702.009999998</v>
      </c>
      <c r="E22" s="31">
        <f t="shared" si="39"/>
        <v>1732444.81</v>
      </c>
      <c r="F22" s="46">
        <f t="shared" si="39"/>
        <v>153175860.59</v>
      </c>
      <c r="G22" s="50">
        <f t="shared" si="39"/>
        <v>0</v>
      </c>
      <c r="H22" s="31">
        <f t="shared" si="39"/>
        <v>73009000.000001073</v>
      </c>
      <c r="I22" s="46">
        <f t="shared" si="39"/>
        <v>4573251.38</v>
      </c>
      <c r="J22" s="46">
        <f t="shared" si="39"/>
        <v>1442414.07</v>
      </c>
      <c r="K22" s="46">
        <f t="shared" si="39"/>
        <v>232200526.04000103</v>
      </c>
      <c r="L22" s="50">
        <f t="shared" si="39"/>
        <v>23804083.737853445</v>
      </c>
      <c r="M22" s="20">
        <f t="shared" si="39"/>
        <v>9560773.5575076267</v>
      </c>
      <c r="N22" s="20">
        <f t="shared" si="39"/>
        <v>29695072.704638891</v>
      </c>
      <c r="O22" s="31">
        <f t="shared" si="39"/>
        <v>63059929.99999997</v>
      </c>
      <c r="P22" s="50">
        <f t="shared" si="39"/>
        <v>453440</v>
      </c>
      <c r="Q22" s="20">
        <f t="shared" si="39"/>
        <v>7272471.8399999999</v>
      </c>
      <c r="R22" s="31">
        <f t="shared" si="39"/>
        <v>7725911.8399999999</v>
      </c>
      <c r="S22" s="46">
        <f t="shared" si="39"/>
        <v>70785841.839999974</v>
      </c>
      <c r="T22" s="50">
        <f t="shared" si="39"/>
        <v>80383268.830000028</v>
      </c>
      <c r="U22" s="31">
        <f t="shared" si="39"/>
        <v>24599510.380000006</v>
      </c>
      <c r="V22" s="46">
        <f t="shared" si="39"/>
        <v>104982779.21000004</v>
      </c>
      <c r="W22" s="46">
        <f t="shared" si="39"/>
        <v>3560287.33</v>
      </c>
      <c r="X22" s="50">
        <f t="shared" si="39"/>
        <v>160600</v>
      </c>
      <c r="Y22" s="20">
        <f t="shared" si="39"/>
        <v>336000</v>
      </c>
      <c r="Z22" s="31">
        <f t="shared" si="39"/>
        <v>496600</v>
      </c>
      <c r="AA22" s="50">
        <f t="shared" si="39"/>
        <v>87580</v>
      </c>
      <c r="AB22" s="20">
        <f t="shared" si="39"/>
        <v>54000</v>
      </c>
      <c r="AC22" s="20">
        <f t="shared" si="39"/>
        <v>876340</v>
      </c>
      <c r="AD22" s="20">
        <f t="shared" si="39"/>
        <v>1718183</v>
      </c>
      <c r="AE22" s="20">
        <f t="shared" si="39"/>
        <v>202300</v>
      </c>
      <c r="AF22" s="31">
        <f t="shared" si="39"/>
        <v>256247</v>
      </c>
      <c r="AG22" s="46">
        <f t="shared" si="39"/>
        <v>3691250</v>
      </c>
      <c r="AH22" s="46">
        <f t="shared" si="39"/>
        <v>50000</v>
      </c>
      <c r="AI22" s="23"/>
    </row>
    <row r="23" spans="1:37" ht="11.25">
      <c r="A23" s="5"/>
      <c r="B23" s="118" t="s">
        <v>81</v>
      </c>
      <c r="C23" s="51">
        <v>20478717.033571243</v>
      </c>
      <c r="D23" s="16">
        <v>9983370.3386542052</v>
      </c>
      <c r="E23" s="17">
        <v>348472.62777451961</v>
      </c>
      <c r="F23" s="44">
        <f>C23+D23+E23</f>
        <v>30810559.999999966</v>
      </c>
      <c r="G23" s="51">
        <v>0</v>
      </c>
      <c r="H23" s="109">
        <v>0</v>
      </c>
      <c r="I23" s="44">
        <v>4983000.0000000279</v>
      </c>
      <c r="J23" s="44">
        <v>755000</v>
      </c>
      <c r="K23" s="44">
        <f t="shared" ref="K23" si="40">F23+H23+I23+J23</f>
        <v>36548559.999999993</v>
      </c>
      <c r="L23" s="51">
        <v>0</v>
      </c>
      <c r="M23" s="16">
        <v>0</v>
      </c>
      <c r="N23" s="16">
        <v>0</v>
      </c>
      <c r="O23" s="17">
        <f t="shared" ref="O23:O26" si="41">L23+M23+N23</f>
        <v>0</v>
      </c>
      <c r="P23" s="51">
        <v>262560</v>
      </c>
      <c r="Q23" s="16">
        <v>4326920</v>
      </c>
      <c r="R23" s="17">
        <f>P23+Q23</f>
        <v>4589480</v>
      </c>
      <c r="S23" s="44">
        <f t="shared" si="28"/>
        <v>4589480</v>
      </c>
      <c r="T23" s="51">
        <v>9986000</v>
      </c>
      <c r="U23" s="17">
        <v>0</v>
      </c>
      <c r="V23" s="44">
        <f t="shared" si="29"/>
        <v>9986000</v>
      </c>
      <c r="W23" s="44">
        <v>427850</v>
      </c>
      <c r="X23" s="51">
        <v>137648.66</v>
      </c>
      <c r="Y23" s="16">
        <v>398346.03</v>
      </c>
      <c r="Z23" s="17">
        <f t="shared" si="15"/>
        <v>535994.69000000006</v>
      </c>
      <c r="AA23" s="51">
        <v>60978.21</v>
      </c>
      <c r="AB23" s="16">
        <v>60701.52</v>
      </c>
      <c r="AC23" s="16">
        <v>500141.25</v>
      </c>
      <c r="AD23" s="16">
        <v>2122388.2599999998</v>
      </c>
      <c r="AE23" s="16">
        <v>141481.70000000001</v>
      </c>
      <c r="AF23" s="17">
        <v>219567.55</v>
      </c>
      <c r="AG23" s="44">
        <f t="shared" ref="AG23:AG26" si="42">Z23+AA23+AE23+AC23+AD23+AB23+AF23</f>
        <v>3641253.1799999997</v>
      </c>
      <c r="AH23" s="44">
        <v>0</v>
      </c>
      <c r="AI23" s="23"/>
    </row>
    <row r="24" spans="1:37" ht="11.25">
      <c r="A24" s="5"/>
      <c r="B24" s="32" t="s">
        <v>85</v>
      </c>
      <c r="C24" s="52">
        <v>39724351.494178124</v>
      </c>
      <c r="D24" s="18">
        <v>19353616.786789205</v>
      </c>
      <c r="E24" s="19">
        <v>681031.71903252928</v>
      </c>
      <c r="F24" s="43">
        <f>C24+D24+E24</f>
        <v>59758999.999999851</v>
      </c>
      <c r="G24" s="52">
        <v>0</v>
      </c>
      <c r="H24" s="64">
        <v>0</v>
      </c>
      <c r="I24" s="43">
        <v>0</v>
      </c>
      <c r="J24" s="43">
        <v>466000</v>
      </c>
      <c r="K24" s="43">
        <f t="shared" ref="K24:K26" si="43">F24+H24+I24+J24</f>
        <v>60224999.999999851</v>
      </c>
      <c r="L24" s="52">
        <v>2777991.7490503509</v>
      </c>
      <c r="M24" s="18">
        <v>1115764.4351953212</v>
      </c>
      <c r="N24" s="18">
        <v>3465483.8157543279</v>
      </c>
      <c r="O24" s="19">
        <f t="shared" si="41"/>
        <v>7359240</v>
      </c>
      <c r="P24" s="52">
        <v>0</v>
      </c>
      <c r="Q24" s="18">
        <v>9100</v>
      </c>
      <c r="R24" s="19">
        <f>P24+Q24</f>
        <v>9100</v>
      </c>
      <c r="S24" s="43">
        <f t="shared" si="28"/>
        <v>7368340</v>
      </c>
      <c r="T24" s="52">
        <f>18000000-T23</f>
        <v>8014000</v>
      </c>
      <c r="U24" s="19">
        <v>0</v>
      </c>
      <c r="V24" s="43">
        <f t="shared" si="29"/>
        <v>8014000</v>
      </c>
      <c r="W24" s="43">
        <v>393900</v>
      </c>
      <c r="X24" s="52">
        <v>0</v>
      </c>
      <c r="Y24" s="18">
        <v>0</v>
      </c>
      <c r="Z24" s="19">
        <f t="shared" si="15"/>
        <v>0</v>
      </c>
      <c r="AA24" s="52">
        <v>0</v>
      </c>
      <c r="AB24" s="18">
        <v>0</v>
      </c>
      <c r="AC24" s="18">
        <v>0</v>
      </c>
      <c r="AD24" s="18">
        <v>0</v>
      </c>
      <c r="AE24" s="18">
        <v>0</v>
      </c>
      <c r="AF24" s="19">
        <v>0</v>
      </c>
      <c r="AG24" s="43">
        <f t="shared" si="42"/>
        <v>0</v>
      </c>
      <c r="AH24" s="43">
        <v>0</v>
      </c>
      <c r="AI24" s="23"/>
    </row>
    <row r="25" spans="1:37" ht="11.25">
      <c r="A25" s="5"/>
      <c r="B25" s="32" t="s">
        <v>88</v>
      </c>
      <c r="C25" s="112">
        <v>0</v>
      </c>
      <c r="D25" s="113">
        <v>0</v>
      </c>
      <c r="E25" s="114">
        <v>0</v>
      </c>
      <c r="F25" s="115">
        <f>C25+D25+E25</f>
        <v>0</v>
      </c>
      <c r="G25" s="112">
        <v>0</v>
      </c>
      <c r="H25" s="116">
        <v>0</v>
      </c>
      <c r="I25" s="115">
        <v>0</v>
      </c>
      <c r="J25" s="115">
        <v>0</v>
      </c>
      <c r="K25" s="115">
        <f t="shared" si="43"/>
        <v>0</v>
      </c>
      <c r="L25" s="112">
        <v>0</v>
      </c>
      <c r="M25" s="113">
        <v>0</v>
      </c>
      <c r="N25" s="113">
        <v>0</v>
      </c>
      <c r="O25" s="114">
        <f t="shared" si="41"/>
        <v>0</v>
      </c>
      <c r="P25" s="112">
        <v>0</v>
      </c>
      <c r="Q25" s="113">
        <v>0</v>
      </c>
      <c r="R25" s="114">
        <f>P25+Q25</f>
        <v>0</v>
      </c>
      <c r="S25" s="115">
        <f t="shared" si="28"/>
        <v>0</v>
      </c>
      <c r="T25" s="112">
        <v>7000000</v>
      </c>
      <c r="U25" s="114">
        <v>0</v>
      </c>
      <c r="V25" s="43">
        <f t="shared" si="29"/>
        <v>7000000</v>
      </c>
      <c r="W25" s="115">
        <v>0</v>
      </c>
      <c r="X25" s="112">
        <v>0</v>
      </c>
      <c r="Y25" s="113">
        <v>0</v>
      </c>
      <c r="Z25" s="114">
        <f t="shared" si="15"/>
        <v>0</v>
      </c>
      <c r="AA25" s="112">
        <v>0</v>
      </c>
      <c r="AB25" s="113">
        <v>0</v>
      </c>
      <c r="AC25" s="113">
        <v>0</v>
      </c>
      <c r="AD25" s="113">
        <v>0</v>
      </c>
      <c r="AE25" s="113">
        <v>0</v>
      </c>
      <c r="AF25" s="114">
        <v>0</v>
      </c>
      <c r="AG25" s="115">
        <f t="shared" si="42"/>
        <v>0</v>
      </c>
      <c r="AH25" s="115">
        <v>0</v>
      </c>
      <c r="AI25" s="23"/>
    </row>
    <row r="26" spans="1:37" thickBot="1">
      <c r="A26" s="5"/>
      <c r="B26" s="119" t="s">
        <v>89</v>
      </c>
      <c r="C26" s="112">
        <v>0</v>
      </c>
      <c r="D26" s="113">
        <v>0</v>
      </c>
      <c r="E26" s="114">
        <v>0</v>
      </c>
      <c r="F26" s="115">
        <f>C26+D26+E26</f>
        <v>0</v>
      </c>
      <c r="G26" s="112">
        <v>0</v>
      </c>
      <c r="H26" s="116">
        <v>0</v>
      </c>
      <c r="I26" s="115">
        <v>0</v>
      </c>
      <c r="J26" s="115">
        <v>0</v>
      </c>
      <c r="K26" s="115">
        <f t="shared" si="43"/>
        <v>0</v>
      </c>
      <c r="L26" s="112">
        <v>0</v>
      </c>
      <c r="M26" s="113">
        <v>0</v>
      </c>
      <c r="N26" s="113">
        <v>0</v>
      </c>
      <c r="O26" s="114">
        <f t="shared" si="41"/>
        <v>0</v>
      </c>
      <c r="P26" s="112">
        <v>0</v>
      </c>
      <c r="Q26" s="113">
        <v>0</v>
      </c>
      <c r="R26" s="114">
        <f>P26+Q26</f>
        <v>0</v>
      </c>
      <c r="S26" s="115">
        <f t="shared" si="28"/>
        <v>0</v>
      </c>
      <c r="T26" s="112">
        <v>0</v>
      </c>
      <c r="U26" s="114">
        <v>12004440</v>
      </c>
      <c r="V26" s="115">
        <f t="shared" si="29"/>
        <v>12004440</v>
      </c>
      <c r="W26" s="115">
        <v>0</v>
      </c>
      <c r="X26" s="112">
        <v>0</v>
      </c>
      <c r="Y26" s="113">
        <v>0</v>
      </c>
      <c r="Z26" s="114">
        <f t="shared" si="15"/>
        <v>0</v>
      </c>
      <c r="AA26" s="112">
        <v>0</v>
      </c>
      <c r="AB26" s="113">
        <v>0</v>
      </c>
      <c r="AC26" s="113">
        <v>0</v>
      </c>
      <c r="AD26" s="113">
        <v>0</v>
      </c>
      <c r="AE26" s="113">
        <v>0</v>
      </c>
      <c r="AF26" s="114">
        <v>0</v>
      </c>
      <c r="AG26" s="115">
        <f t="shared" si="42"/>
        <v>0</v>
      </c>
      <c r="AH26" s="115">
        <v>0</v>
      </c>
      <c r="AI26" s="23"/>
    </row>
    <row r="27" spans="1:37" s="8" customFormat="1" thickBot="1">
      <c r="A27" s="7"/>
      <c r="B27" s="120" t="s">
        <v>26</v>
      </c>
      <c r="C27" s="121">
        <f t="shared" ref="C27:J27" si="44">SUM(C23:C26)</f>
        <v>60203068.527749367</v>
      </c>
      <c r="D27" s="122">
        <f t="shared" si="44"/>
        <v>29336987.12544341</v>
      </c>
      <c r="E27" s="123">
        <f t="shared" si="44"/>
        <v>1029504.3468070489</v>
      </c>
      <c r="F27" s="124">
        <f t="shared" si="44"/>
        <v>90569559.999999821</v>
      </c>
      <c r="G27" s="121">
        <f t="shared" si="44"/>
        <v>0</v>
      </c>
      <c r="H27" s="123">
        <f t="shared" si="44"/>
        <v>0</v>
      </c>
      <c r="I27" s="124">
        <f t="shared" si="44"/>
        <v>4983000.0000000279</v>
      </c>
      <c r="J27" s="124">
        <f t="shared" si="44"/>
        <v>1221000</v>
      </c>
      <c r="K27" s="124">
        <f t="shared" ref="K27:AG27" si="45">SUM(K23:K24)</f>
        <v>96773559.999999851</v>
      </c>
      <c r="L27" s="121">
        <f>SUM(L23:L26)</f>
        <v>2777991.7490503509</v>
      </c>
      <c r="M27" s="122">
        <f>SUM(M23:M26)</f>
        <v>1115764.4351953212</v>
      </c>
      <c r="N27" s="122">
        <f>SUM(N23:N26)</f>
        <v>3465483.8157543279</v>
      </c>
      <c r="O27" s="123">
        <f t="shared" si="45"/>
        <v>7359240</v>
      </c>
      <c r="P27" s="121">
        <f>SUM(P23:P26)</f>
        <v>262560</v>
      </c>
      <c r="Q27" s="122">
        <f>SUM(Q23:Q26)</f>
        <v>4336020</v>
      </c>
      <c r="R27" s="123">
        <f t="shared" si="45"/>
        <v>4598580</v>
      </c>
      <c r="S27" s="124">
        <f t="shared" si="45"/>
        <v>11957820</v>
      </c>
      <c r="T27" s="121">
        <f>SUM(T23:T26)</f>
        <v>25000000</v>
      </c>
      <c r="U27" s="123">
        <f>SUM(U23:U26)</f>
        <v>12004440</v>
      </c>
      <c r="V27" s="124">
        <f t="shared" si="45"/>
        <v>18000000</v>
      </c>
      <c r="W27" s="124">
        <f>SUM(W23:W26)</f>
        <v>821750</v>
      </c>
      <c r="X27" s="121">
        <f>SUM(X23:X26)</f>
        <v>137648.66</v>
      </c>
      <c r="Y27" s="122">
        <f>SUM(Y23:Y26)</f>
        <v>398346.03</v>
      </c>
      <c r="Z27" s="123">
        <f t="shared" si="45"/>
        <v>535994.69000000006</v>
      </c>
      <c r="AA27" s="121">
        <f t="shared" ref="AA27:AF27" si="46">SUM(AA23:AA26)</f>
        <v>60978.21</v>
      </c>
      <c r="AB27" s="122">
        <f t="shared" si="46"/>
        <v>60701.52</v>
      </c>
      <c r="AC27" s="122">
        <f t="shared" si="46"/>
        <v>500141.25</v>
      </c>
      <c r="AD27" s="122">
        <f t="shared" si="46"/>
        <v>2122388.2599999998</v>
      </c>
      <c r="AE27" s="122">
        <f t="shared" si="46"/>
        <v>141481.70000000001</v>
      </c>
      <c r="AF27" s="123">
        <f t="shared" si="46"/>
        <v>219567.55</v>
      </c>
      <c r="AG27" s="124">
        <f t="shared" si="45"/>
        <v>3641253.1799999997</v>
      </c>
      <c r="AH27" s="124">
        <f>SUM(AH23:AH26)</f>
        <v>0</v>
      </c>
      <c r="AI27" s="23"/>
    </row>
    <row r="28" spans="1:37" thickBot="1">
      <c r="A28" s="5"/>
      <c r="B28" s="111" t="s">
        <v>55</v>
      </c>
      <c r="C28" s="25">
        <f t="shared" ref="C28:AH28" si="47">C12+C17+C22+C27</f>
        <v>355426517.82993841</v>
      </c>
      <c r="D28" s="24">
        <f t="shared" si="47"/>
        <v>173258357.88971233</v>
      </c>
      <c r="E28" s="28">
        <f t="shared" si="47"/>
        <v>6053124.280349073</v>
      </c>
      <c r="F28" s="29">
        <f t="shared" si="47"/>
        <v>534737999.99999982</v>
      </c>
      <c r="G28" s="25">
        <f t="shared" si="47"/>
        <v>0</v>
      </c>
      <c r="H28" s="28">
        <f t="shared" si="47"/>
        <v>724197000.00000155</v>
      </c>
      <c r="I28" s="29">
        <f t="shared" si="47"/>
        <v>13380000.000000028</v>
      </c>
      <c r="J28" s="29">
        <f t="shared" si="47"/>
        <v>5295000</v>
      </c>
      <c r="K28" s="29">
        <f t="shared" si="47"/>
        <v>1277610000.0000012</v>
      </c>
      <c r="L28" s="25">
        <f t="shared" si="47"/>
        <v>62449925.841247447</v>
      </c>
      <c r="M28" s="24">
        <f t="shared" si="47"/>
        <v>25016746.872783244</v>
      </c>
      <c r="N28" s="24">
        <f t="shared" si="47"/>
        <v>73083497.285754323</v>
      </c>
      <c r="O28" s="28">
        <f t="shared" si="47"/>
        <v>160550169.99978504</v>
      </c>
      <c r="P28" s="25">
        <f t="shared" si="47"/>
        <v>1056000</v>
      </c>
      <c r="Q28" s="24">
        <f t="shared" si="47"/>
        <v>17277010</v>
      </c>
      <c r="R28" s="28">
        <f t="shared" si="47"/>
        <v>18333010</v>
      </c>
      <c r="S28" s="29">
        <f t="shared" si="47"/>
        <v>178883179.99978504</v>
      </c>
      <c r="T28" s="25">
        <f t="shared" si="47"/>
        <v>250000000</v>
      </c>
      <c r="U28" s="28">
        <f t="shared" si="47"/>
        <v>82004439.999999985</v>
      </c>
      <c r="V28" s="29">
        <f t="shared" si="47"/>
        <v>313000000</v>
      </c>
      <c r="W28" s="29">
        <f t="shared" si="47"/>
        <v>8672250</v>
      </c>
      <c r="X28" s="25">
        <f t="shared" si="47"/>
        <v>569199.99999999953</v>
      </c>
      <c r="Y28" s="24">
        <f t="shared" si="47"/>
        <v>1316000</v>
      </c>
      <c r="Z28" s="28">
        <f t="shared" si="47"/>
        <v>1885199.9999999995</v>
      </c>
      <c r="AA28" s="25">
        <f t="shared" si="47"/>
        <v>297240.00000000017</v>
      </c>
      <c r="AB28" s="24">
        <f t="shared" si="47"/>
        <v>195860</v>
      </c>
      <c r="AC28" s="24">
        <f t="shared" si="47"/>
        <v>2672639.9999999953</v>
      </c>
      <c r="AD28" s="24">
        <f t="shared" si="47"/>
        <v>7220999.9999999935</v>
      </c>
      <c r="AE28" s="24">
        <f t="shared" si="47"/>
        <v>607800.0000000007</v>
      </c>
      <c r="AF28" s="28">
        <f t="shared" si="47"/>
        <v>870960.00000000023</v>
      </c>
      <c r="AG28" s="29">
        <f t="shared" si="47"/>
        <v>13750699.999999989</v>
      </c>
      <c r="AH28" s="29">
        <f t="shared" si="47"/>
        <v>203000</v>
      </c>
      <c r="AI28" s="23"/>
    </row>
    <row r="29" spans="1:37" s="11" customFormat="1" ht="11.25">
      <c r="A29" s="9"/>
      <c r="B29" s="4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23"/>
    </row>
    <row r="30" spans="1:37" s="11" customFormat="1" thickBot="1">
      <c r="A30" s="9"/>
      <c r="B30" s="4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3"/>
    </row>
    <row r="31" spans="1:37" s="4" customFormat="1" ht="18.75" thickBot="1">
      <c r="A31" s="3"/>
      <c r="B31" s="148" t="s">
        <v>22</v>
      </c>
      <c r="C31" s="151" t="s">
        <v>57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3"/>
      <c r="AH31" s="104"/>
      <c r="AI31" s="33"/>
    </row>
    <row r="32" spans="1:37" s="4" customFormat="1" ht="23.25" customHeight="1">
      <c r="A32" s="3"/>
      <c r="B32" s="149"/>
      <c r="C32" s="172" t="s">
        <v>0</v>
      </c>
      <c r="D32" s="173"/>
      <c r="E32" s="173"/>
      <c r="F32" s="173"/>
      <c r="G32" s="173"/>
      <c r="H32" s="173"/>
      <c r="I32" s="173"/>
      <c r="J32" s="173"/>
      <c r="K32" s="173"/>
      <c r="L32" s="176" t="s">
        <v>27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7"/>
      <c r="AH32" s="205" t="s">
        <v>74</v>
      </c>
      <c r="AI32" s="33"/>
    </row>
    <row r="33" spans="1:35" s="2" customFormat="1" ht="28.5" thickBot="1">
      <c r="A33" s="1"/>
      <c r="B33" s="149"/>
      <c r="C33" s="174"/>
      <c r="D33" s="175"/>
      <c r="E33" s="175"/>
      <c r="F33" s="175"/>
      <c r="G33" s="175"/>
      <c r="H33" s="175"/>
      <c r="I33" s="175"/>
      <c r="J33" s="175"/>
      <c r="K33" s="175"/>
      <c r="L33" s="155" t="s">
        <v>28</v>
      </c>
      <c r="M33" s="155"/>
      <c r="N33" s="155"/>
      <c r="O33" s="155"/>
      <c r="P33" s="155"/>
      <c r="Q33" s="155"/>
      <c r="R33" s="155"/>
      <c r="S33" s="155"/>
      <c r="T33" s="156" t="s">
        <v>29</v>
      </c>
      <c r="U33" s="156"/>
      <c r="V33" s="156"/>
      <c r="W33" s="83" t="s">
        <v>30</v>
      </c>
      <c r="X33" s="155" t="s">
        <v>31</v>
      </c>
      <c r="Y33" s="155"/>
      <c r="Z33" s="155"/>
      <c r="AA33" s="155"/>
      <c r="AB33" s="155"/>
      <c r="AC33" s="155"/>
      <c r="AD33" s="155"/>
      <c r="AE33" s="155"/>
      <c r="AF33" s="155"/>
      <c r="AG33" s="157"/>
      <c r="AH33" s="206"/>
      <c r="AI33" s="34"/>
    </row>
    <row r="34" spans="1:35" s="2" customFormat="1" ht="12" customHeight="1" thickBot="1">
      <c r="A34" s="1"/>
      <c r="B34" s="149"/>
      <c r="C34" s="158" t="s">
        <v>4</v>
      </c>
      <c r="D34" s="159"/>
      <c r="E34" s="159"/>
      <c r="F34" s="178"/>
      <c r="G34" s="179" t="s">
        <v>48</v>
      </c>
      <c r="H34" s="181" t="s">
        <v>38</v>
      </c>
      <c r="I34" s="183" t="s">
        <v>49</v>
      </c>
      <c r="J34" s="185" t="s">
        <v>84</v>
      </c>
      <c r="K34" s="131" t="s">
        <v>32</v>
      </c>
      <c r="L34" s="179" t="s">
        <v>5</v>
      </c>
      <c r="M34" s="169"/>
      <c r="N34" s="169"/>
      <c r="O34" s="178"/>
      <c r="P34" s="179" t="s">
        <v>6</v>
      </c>
      <c r="Q34" s="169"/>
      <c r="R34" s="178"/>
      <c r="S34" s="131" t="s">
        <v>33</v>
      </c>
      <c r="T34" s="127" t="s">
        <v>7</v>
      </c>
      <c r="U34" s="129" t="s">
        <v>8</v>
      </c>
      <c r="V34" s="131" t="s">
        <v>34</v>
      </c>
      <c r="W34" s="131" t="s">
        <v>36</v>
      </c>
      <c r="X34" s="170" t="s">
        <v>39</v>
      </c>
      <c r="Y34" s="140"/>
      <c r="Z34" s="171"/>
      <c r="AA34" s="142" t="s">
        <v>42</v>
      </c>
      <c r="AB34" s="144" t="s">
        <v>52</v>
      </c>
      <c r="AC34" s="144" t="s">
        <v>44</v>
      </c>
      <c r="AD34" s="144" t="s">
        <v>40</v>
      </c>
      <c r="AE34" s="144" t="s">
        <v>43</v>
      </c>
      <c r="AF34" s="146" t="s">
        <v>41</v>
      </c>
      <c r="AG34" s="125" t="s">
        <v>35</v>
      </c>
      <c r="AH34" s="125" t="s">
        <v>74</v>
      </c>
      <c r="AI34" s="34"/>
    </row>
    <row r="35" spans="1:35" s="2" customFormat="1" ht="57" customHeight="1" thickBot="1">
      <c r="A35" s="1"/>
      <c r="B35" s="150"/>
      <c r="C35" s="75" t="s">
        <v>9</v>
      </c>
      <c r="D35" s="76" t="s">
        <v>46</v>
      </c>
      <c r="E35" s="77" t="s">
        <v>45</v>
      </c>
      <c r="F35" s="74" t="s">
        <v>10</v>
      </c>
      <c r="G35" s="180"/>
      <c r="H35" s="182"/>
      <c r="I35" s="184"/>
      <c r="J35" s="186"/>
      <c r="K35" s="132"/>
      <c r="L35" s="80" t="s">
        <v>11</v>
      </c>
      <c r="M35" s="68" t="s">
        <v>12</v>
      </c>
      <c r="N35" s="68" t="s">
        <v>13</v>
      </c>
      <c r="O35" s="71" t="s">
        <v>14</v>
      </c>
      <c r="P35" s="81" t="s">
        <v>16</v>
      </c>
      <c r="Q35" s="69" t="s">
        <v>15</v>
      </c>
      <c r="R35" s="71" t="s">
        <v>17</v>
      </c>
      <c r="S35" s="132"/>
      <c r="T35" s="128"/>
      <c r="U35" s="130"/>
      <c r="V35" s="132"/>
      <c r="W35" s="132"/>
      <c r="X35" s="70" t="s">
        <v>18</v>
      </c>
      <c r="Y35" s="82" t="s">
        <v>19</v>
      </c>
      <c r="Z35" s="71" t="s">
        <v>20</v>
      </c>
      <c r="AA35" s="143"/>
      <c r="AB35" s="145"/>
      <c r="AC35" s="145"/>
      <c r="AD35" s="145"/>
      <c r="AE35" s="145"/>
      <c r="AF35" s="147"/>
      <c r="AG35" s="126"/>
      <c r="AH35" s="126"/>
      <c r="AI35" s="34"/>
    </row>
    <row r="36" spans="1:35" s="2" customFormat="1" ht="12" customHeight="1">
      <c r="A36" s="1"/>
      <c r="B36" s="103" t="s">
        <v>73</v>
      </c>
      <c r="C36" s="57">
        <v>0</v>
      </c>
      <c r="D36" s="18">
        <v>0</v>
      </c>
      <c r="E36" s="19">
        <v>0</v>
      </c>
      <c r="F36" s="43">
        <f>C36+D36+E36</f>
        <v>0</v>
      </c>
      <c r="G36" s="52"/>
      <c r="H36" s="64">
        <v>131039641.10999984</v>
      </c>
      <c r="I36" s="43">
        <v>0</v>
      </c>
      <c r="J36" s="43">
        <v>0</v>
      </c>
      <c r="K36" s="43">
        <f t="shared" ref="K36" si="48">F36+H36+I36+J36</f>
        <v>131039641.10999984</v>
      </c>
      <c r="L36" s="52">
        <v>0</v>
      </c>
      <c r="M36" s="18">
        <v>0</v>
      </c>
      <c r="N36" s="18">
        <v>0</v>
      </c>
      <c r="O36" s="19">
        <f>L36+M36+N36</f>
        <v>0</v>
      </c>
      <c r="P36" s="52">
        <v>0</v>
      </c>
      <c r="Q36" s="18">
        <v>450304.22000000015</v>
      </c>
      <c r="R36" s="19">
        <f t="shared" ref="R36" si="49">SUM(P36:Q36)</f>
        <v>450304.22000000015</v>
      </c>
      <c r="S36" s="43">
        <f>O36+R36</f>
        <v>450304.22000000015</v>
      </c>
      <c r="T36" s="52">
        <v>424485.76000000007</v>
      </c>
      <c r="U36" s="19">
        <v>0</v>
      </c>
      <c r="V36" s="43">
        <f>SUM(T36:U36)</f>
        <v>424485.76000000007</v>
      </c>
      <c r="W36" s="43">
        <v>0</v>
      </c>
      <c r="X36" s="18">
        <v>0</v>
      </c>
      <c r="Y36" s="52">
        <v>4857.6499999999996</v>
      </c>
      <c r="Z36" s="19">
        <f>Y36+X36</f>
        <v>4857.6499999999996</v>
      </c>
      <c r="AA36" s="52">
        <v>0</v>
      </c>
      <c r="AB36" s="18">
        <v>0</v>
      </c>
      <c r="AC36" s="18">
        <v>0</v>
      </c>
      <c r="AD36" s="18">
        <v>0</v>
      </c>
      <c r="AE36" s="18">
        <v>0</v>
      </c>
      <c r="AF36" s="19">
        <v>0</v>
      </c>
      <c r="AG36" s="43">
        <f>Z36+AA36+AE36+AC36+AD36+AB36+AF36</f>
        <v>4857.6499999999996</v>
      </c>
      <c r="AH36" s="43">
        <v>0</v>
      </c>
      <c r="AI36" s="34"/>
    </row>
    <row r="37" spans="1:35" s="8" customFormat="1" ht="11.25">
      <c r="A37" s="7"/>
      <c r="B37" s="32" t="s">
        <v>60</v>
      </c>
      <c r="C37" s="57">
        <v>32021096.43999999</v>
      </c>
      <c r="D37" s="18">
        <v>15523809.960000008</v>
      </c>
      <c r="E37" s="19">
        <v>549236.16999999981</v>
      </c>
      <c r="F37" s="43">
        <f>C37+D37+E37</f>
        <v>48094142.57</v>
      </c>
      <c r="G37" s="52">
        <v>31242971.300000004</v>
      </c>
      <c r="H37" s="64">
        <v>95760594.399999946</v>
      </c>
      <c r="I37" s="43">
        <v>623257.94000000111</v>
      </c>
      <c r="J37" s="43">
        <v>438915.10000000009</v>
      </c>
      <c r="K37" s="43">
        <f t="shared" ref="K37:K39" si="50">F37+H37+I37+J37</f>
        <v>144916910.00999993</v>
      </c>
      <c r="L37" s="52">
        <v>5465800.8199999994</v>
      </c>
      <c r="M37" s="18">
        <v>2415897.8200000003</v>
      </c>
      <c r="N37" s="18">
        <v>7103310.2199999997</v>
      </c>
      <c r="O37" s="19">
        <f>L37+M37+N37</f>
        <v>14985008.859999999</v>
      </c>
      <c r="P37" s="52">
        <v>75480</v>
      </c>
      <c r="Q37" s="18">
        <v>1335111.01</v>
      </c>
      <c r="R37" s="19">
        <f t="shared" ref="R37:R51" si="51">SUM(P37:Q37)</f>
        <v>1410591.01</v>
      </c>
      <c r="S37" s="43">
        <f>O37+R37</f>
        <v>16395599.869999999</v>
      </c>
      <c r="T37" s="52">
        <v>23098735.59</v>
      </c>
      <c r="U37" s="19">
        <v>6959539.3199999994</v>
      </c>
      <c r="V37" s="43">
        <f>SUM(T37:U37)</f>
        <v>30058274.91</v>
      </c>
      <c r="W37" s="43">
        <v>675632.24999999977</v>
      </c>
      <c r="X37" s="18">
        <v>54027.21</v>
      </c>
      <c r="Y37" s="52">
        <v>101157.39</v>
      </c>
      <c r="Z37" s="19">
        <f>Y37+X37</f>
        <v>155184.6</v>
      </c>
      <c r="AA37" s="52">
        <v>19278.050000000003</v>
      </c>
      <c r="AB37" s="18">
        <v>16348.919999999998</v>
      </c>
      <c r="AC37" s="18">
        <v>237378.99</v>
      </c>
      <c r="AD37" s="18">
        <v>572727.52</v>
      </c>
      <c r="AE37" s="18">
        <v>45260.28</v>
      </c>
      <c r="AF37" s="19">
        <v>56449.35</v>
      </c>
      <c r="AG37" s="43">
        <f>Z37+AA37+AE37+AC37+AD37+AB37+AF37</f>
        <v>1102627.7100000002</v>
      </c>
      <c r="AH37" s="43">
        <v>37537.54</v>
      </c>
      <c r="AI37" s="23"/>
    </row>
    <row r="38" spans="1:35" s="8" customFormat="1" ht="11.25">
      <c r="A38" s="7"/>
      <c r="B38" s="32" t="s">
        <v>61</v>
      </c>
      <c r="C38" s="57">
        <v>31136830.859999999</v>
      </c>
      <c r="D38" s="18">
        <v>16461214.67</v>
      </c>
      <c r="E38" s="19">
        <v>536532.94999999995</v>
      </c>
      <c r="F38" s="43">
        <f>C38+D38+E38</f>
        <v>48134578.480000004</v>
      </c>
      <c r="G38" s="52">
        <v>34235712.520000011</v>
      </c>
      <c r="H38" s="64">
        <v>73699429.640000001</v>
      </c>
      <c r="I38" s="43">
        <v>686649.97000000044</v>
      </c>
      <c r="J38" s="43">
        <v>429024.1</v>
      </c>
      <c r="K38" s="43">
        <f t="shared" si="50"/>
        <v>122949682.19</v>
      </c>
      <c r="L38" s="52">
        <v>5773142.3999999994</v>
      </c>
      <c r="M38" s="18">
        <v>2192306.66</v>
      </c>
      <c r="N38" s="18">
        <v>7301191.2599999998</v>
      </c>
      <c r="O38" s="19">
        <f t="shared" ref="O38:O51" si="52">L38+M38+N38</f>
        <v>15266640.32</v>
      </c>
      <c r="P38" s="52">
        <v>78720</v>
      </c>
      <c r="Q38" s="18">
        <v>1313862.01</v>
      </c>
      <c r="R38" s="19">
        <f t="shared" si="51"/>
        <v>1392582.01</v>
      </c>
      <c r="S38" s="43">
        <f>O38+R38</f>
        <v>16659222.33</v>
      </c>
      <c r="T38" s="52">
        <v>22932798.009999994</v>
      </c>
      <c r="U38" s="19">
        <v>7213655.8800000008</v>
      </c>
      <c r="V38" s="43">
        <f>SUM(T38:U38)</f>
        <v>30146453.889999993</v>
      </c>
      <c r="W38" s="43">
        <v>721805.69000000029</v>
      </c>
      <c r="X38" s="18">
        <v>23038.76</v>
      </c>
      <c r="Y38" s="52">
        <v>47145.859999999993</v>
      </c>
      <c r="Z38" s="19">
        <f>Y38+X38</f>
        <v>70184.62</v>
      </c>
      <c r="AA38" s="52">
        <v>27193.21</v>
      </c>
      <c r="AB38" s="18">
        <v>9311.82</v>
      </c>
      <c r="AC38" s="18">
        <v>182182.21</v>
      </c>
      <c r="AD38" s="18">
        <v>558796.6</v>
      </c>
      <c r="AE38" s="18">
        <v>7543.38</v>
      </c>
      <c r="AF38" s="19">
        <v>112898.7</v>
      </c>
      <c r="AG38" s="43">
        <f>Z38+AA38+AE38+AC38+AD38+AB38+AF38</f>
        <v>968110.53999999992</v>
      </c>
      <c r="AH38" s="43">
        <v>0</v>
      </c>
      <c r="AI38" s="23"/>
    </row>
    <row r="39" spans="1:35" s="8" customFormat="1" thickBot="1">
      <c r="A39" s="7"/>
      <c r="B39" s="41" t="s">
        <v>62</v>
      </c>
      <c r="C39" s="72">
        <v>33356899.499999993</v>
      </c>
      <c r="D39" s="12">
        <v>15898545.720000001</v>
      </c>
      <c r="E39" s="27">
        <v>551438.88999999978</v>
      </c>
      <c r="F39" s="45">
        <f>C39+D39+E39</f>
        <v>49806884.109999992</v>
      </c>
      <c r="G39" s="53">
        <v>17407783.320000004</v>
      </c>
      <c r="H39" s="78">
        <v>73565123.530000031</v>
      </c>
      <c r="I39" s="45">
        <v>626700.88000000059</v>
      </c>
      <c r="J39" s="45">
        <v>440931.36000000022</v>
      </c>
      <c r="K39" s="45">
        <f t="shared" si="50"/>
        <v>124439639.88000001</v>
      </c>
      <c r="L39" s="53">
        <v>6202483.6700000009</v>
      </c>
      <c r="M39" s="12">
        <v>2546959.13</v>
      </c>
      <c r="N39" s="12">
        <v>8085762.589999998</v>
      </c>
      <c r="O39" s="27">
        <f>L39+M39+N39</f>
        <v>16835205.390000001</v>
      </c>
      <c r="P39" s="53">
        <v>98280</v>
      </c>
      <c r="Q39" s="12">
        <v>1436762.46</v>
      </c>
      <c r="R39" s="27">
        <f t="shared" si="51"/>
        <v>1535042.46</v>
      </c>
      <c r="S39" s="45">
        <f>O39+R39</f>
        <v>18370247.850000001</v>
      </c>
      <c r="T39" s="53">
        <v>23989047.839999992</v>
      </c>
      <c r="U39" s="27">
        <v>7650207.6200000001</v>
      </c>
      <c r="V39" s="45">
        <f>SUM(T39:U39)</f>
        <v>31639255.459999993</v>
      </c>
      <c r="W39" s="45">
        <v>745319.24000000011</v>
      </c>
      <c r="X39" s="12">
        <v>46310.25</v>
      </c>
      <c r="Y39" s="53">
        <v>120351.9</v>
      </c>
      <c r="Z39" s="27">
        <f>Y39+X39</f>
        <v>166662.15</v>
      </c>
      <c r="AA39" s="53">
        <v>25435.43</v>
      </c>
      <c r="AB39" s="12">
        <v>11787.61</v>
      </c>
      <c r="AC39" s="12">
        <v>263708.07</v>
      </c>
      <c r="AD39" s="12">
        <v>544794.78</v>
      </c>
      <c r="AE39" s="12">
        <v>0</v>
      </c>
      <c r="AF39" s="27">
        <v>0</v>
      </c>
      <c r="AG39" s="45">
        <f>Z39+AA39+AE39+AC39+AD39+AB39+AF39</f>
        <v>1012388.04</v>
      </c>
      <c r="AH39" s="45">
        <v>0</v>
      </c>
      <c r="AI39" s="23"/>
    </row>
    <row r="40" spans="1:35" s="8" customFormat="1" thickBot="1">
      <c r="A40" s="7"/>
      <c r="B40" s="26" t="s">
        <v>23</v>
      </c>
      <c r="C40" s="73">
        <f>SUM(C36:C39)</f>
        <v>96514826.799999982</v>
      </c>
      <c r="D40" s="73">
        <f t="shared" ref="D40:AH40" si="53">SUM(D36:D39)</f>
        <v>47883570.350000009</v>
      </c>
      <c r="E40" s="73">
        <f t="shared" si="53"/>
        <v>1637208.0099999993</v>
      </c>
      <c r="F40" s="73">
        <f t="shared" si="53"/>
        <v>146035605.16</v>
      </c>
      <c r="G40" s="73">
        <f t="shared" si="53"/>
        <v>82886467.140000015</v>
      </c>
      <c r="H40" s="73">
        <f t="shared" si="53"/>
        <v>374064788.67999983</v>
      </c>
      <c r="I40" s="73">
        <f t="shared" si="53"/>
        <v>1936608.7900000021</v>
      </c>
      <c r="J40" s="73">
        <f t="shared" si="53"/>
        <v>1308870.5600000003</v>
      </c>
      <c r="K40" s="73">
        <f t="shared" si="53"/>
        <v>523345873.18999976</v>
      </c>
      <c r="L40" s="73">
        <f t="shared" si="53"/>
        <v>17441426.890000001</v>
      </c>
      <c r="M40" s="73">
        <f t="shared" si="53"/>
        <v>7155163.6100000003</v>
      </c>
      <c r="N40" s="73">
        <f t="shared" si="53"/>
        <v>22490264.07</v>
      </c>
      <c r="O40" s="73">
        <f t="shared" si="53"/>
        <v>47086854.57</v>
      </c>
      <c r="P40" s="73">
        <f t="shared" si="53"/>
        <v>252480</v>
      </c>
      <c r="Q40" s="73">
        <f t="shared" si="53"/>
        <v>4536039.7</v>
      </c>
      <c r="R40" s="73">
        <f t="shared" si="53"/>
        <v>4788519.7</v>
      </c>
      <c r="S40" s="73">
        <f t="shared" si="53"/>
        <v>51875374.270000003</v>
      </c>
      <c r="T40" s="73">
        <f>SUM(T36:T39)</f>
        <v>70445067.199999988</v>
      </c>
      <c r="U40" s="73">
        <f t="shared" si="53"/>
        <v>21823402.82</v>
      </c>
      <c r="V40" s="73">
        <f t="shared" si="53"/>
        <v>92268470.019999981</v>
      </c>
      <c r="W40" s="73">
        <f t="shared" si="53"/>
        <v>2142757.1800000002</v>
      </c>
      <c r="X40" s="73">
        <f>SUM(X36:X39)</f>
        <v>123376.22</v>
      </c>
      <c r="Y40" s="73">
        <f t="shared" si="53"/>
        <v>273512.8</v>
      </c>
      <c r="Z40" s="73">
        <f t="shared" si="53"/>
        <v>396889.02</v>
      </c>
      <c r="AA40" s="73">
        <f t="shared" si="53"/>
        <v>71906.69</v>
      </c>
      <c r="AB40" s="73">
        <f t="shared" si="53"/>
        <v>37448.35</v>
      </c>
      <c r="AC40" s="73">
        <f t="shared" si="53"/>
        <v>683269.27</v>
      </c>
      <c r="AD40" s="73">
        <f t="shared" si="53"/>
        <v>1676318.9000000001</v>
      </c>
      <c r="AE40" s="73">
        <f t="shared" si="53"/>
        <v>52803.659999999996</v>
      </c>
      <c r="AF40" s="73">
        <f t="shared" si="53"/>
        <v>169348.05</v>
      </c>
      <c r="AG40" s="73">
        <f>SUM(AG36:AG39)</f>
        <v>3087983.94</v>
      </c>
      <c r="AH40" s="106">
        <f t="shared" si="53"/>
        <v>37537.54</v>
      </c>
      <c r="AI40" s="23"/>
    </row>
    <row r="41" spans="1:35" s="14" customFormat="1" thickBot="1">
      <c r="A41" s="13"/>
      <c r="B41" s="55" t="s">
        <v>63</v>
      </c>
      <c r="C41" s="107">
        <v>32552001.410000011</v>
      </c>
      <c r="D41" s="16">
        <v>14889283.310000006</v>
      </c>
      <c r="E41" s="16">
        <v>533126.6399999999</v>
      </c>
      <c r="F41" s="44">
        <f>C41+D41+E41</f>
        <v>47974411.360000014</v>
      </c>
      <c r="G41" s="51">
        <f>13776798.28+5426726.29</f>
        <v>19203524.57</v>
      </c>
      <c r="H41" s="51">
        <v>68472711.059999987</v>
      </c>
      <c r="I41" s="16">
        <v>732747.99</v>
      </c>
      <c r="J41" s="16">
        <v>426346.10000000015</v>
      </c>
      <c r="K41" s="44">
        <f t="shared" ref="K41:K43" si="54">F41+H41+I41+J41</f>
        <v>117606216.50999999</v>
      </c>
      <c r="L41" s="51">
        <v>5865886.9199999981</v>
      </c>
      <c r="M41" s="16">
        <v>2316085.4299999997</v>
      </c>
      <c r="N41" s="16">
        <f>7183470.2</f>
        <v>7183470.2000000002</v>
      </c>
      <c r="O41" s="17">
        <f t="shared" si="52"/>
        <v>15365442.549999997</v>
      </c>
      <c r="P41" s="19">
        <v>71640</v>
      </c>
      <c r="Q41" s="17">
        <f>1297912.39</f>
        <v>1297912.3899999999</v>
      </c>
      <c r="R41" s="17">
        <f t="shared" si="51"/>
        <v>1369552.39</v>
      </c>
      <c r="S41" s="44">
        <f>O41+R41</f>
        <v>16734994.939999998</v>
      </c>
      <c r="T41" s="51">
        <v>24179005.310000002</v>
      </c>
      <c r="U41" s="17">
        <v>7580794.5299999993</v>
      </c>
      <c r="V41" s="45">
        <f t="shared" ref="V41:V43" si="55">SUM(T41:U41)</f>
        <v>31759799.840000004</v>
      </c>
      <c r="W41" s="44">
        <v>625707</v>
      </c>
      <c r="X41" s="16">
        <v>58619.61</v>
      </c>
      <c r="Y41" s="51">
        <v>114328.94</v>
      </c>
      <c r="Z41" s="17">
        <f>Y41+X41</f>
        <v>172948.55</v>
      </c>
      <c r="AA41" s="51">
        <v>22593.86</v>
      </c>
      <c r="AB41" s="16">
        <v>20278.939999999999</v>
      </c>
      <c r="AC41" s="16">
        <v>155442.39000000001</v>
      </c>
      <c r="AD41" s="16">
        <v>572656.62</v>
      </c>
      <c r="AE41" s="16">
        <v>67890.42</v>
      </c>
      <c r="AF41" s="17">
        <f>112898.7</f>
        <v>112898.7</v>
      </c>
      <c r="AG41" s="44">
        <f>Z41+AA41+AE41+AC41+AD41+AB41+AF41</f>
        <v>1124709.48</v>
      </c>
      <c r="AH41" s="44">
        <v>44994.2</v>
      </c>
      <c r="AI41" s="35"/>
    </row>
    <row r="42" spans="1:35" s="14" customFormat="1" thickBot="1">
      <c r="A42" s="13"/>
      <c r="B42" s="32" t="s">
        <v>64</v>
      </c>
      <c r="C42" s="57">
        <f>32745989.1</f>
        <v>32745989.100000001</v>
      </c>
      <c r="D42" s="18">
        <v>15946371.319999997</v>
      </c>
      <c r="E42" s="18">
        <v>575018.32000000018</v>
      </c>
      <c r="F42" s="43">
        <f>C42+D42+E42</f>
        <v>49267378.740000002</v>
      </c>
      <c r="G42" s="52">
        <v>30996266.230000008</v>
      </c>
      <c r="H42" s="52">
        <v>116832765.88999999</v>
      </c>
      <c r="I42" s="18">
        <v>526898.03000000038</v>
      </c>
      <c r="J42" s="18">
        <v>459844.68</v>
      </c>
      <c r="K42" s="43">
        <f t="shared" si="54"/>
        <v>167086887.34</v>
      </c>
      <c r="L42" s="52">
        <v>6343072.7899999972</v>
      </c>
      <c r="M42" s="18">
        <v>2449128.790000001</v>
      </c>
      <c r="N42" s="18">
        <v>7802882.7199999997</v>
      </c>
      <c r="O42" s="19">
        <f t="shared" si="52"/>
        <v>16595084.299999997</v>
      </c>
      <c r="P42" s="52">
        <v>81480</v>
      </c>
      <c r="Q42" s="19">
        <v>1388685.14</v>
      </c>
      <c r="R42" s="19">
        <f t="shared" si="51"/>
        <v>1470165.14</v>
      </c>
      <c r="S42" s="43">
        <f>O42+R42</f>
        <v>18065249.439999998</v>
      </c>
      <c r="T42" s="52">
        <v>25828183.099999983</v>
      </c>
      <c r="U42" s="19">
        <v>7701518.8899999997</v>
      </c>
      <c r="V42" s="45">
        <f t="shared" si="55"/>
        <v>33529701.989999983</v>
      </c>
      <c r="W42" s="43">
        <v>742479.86000000022</v>
      </c>
      <c r="X42" s="18">
        <v>47859.15</v>
      </c>
      <c r="Y42" s="52">
        <v>81314.98</v>
      </c>
      <c r="Z42" s="19">
        <f>Y42+X42</f>
        <v>129174.13</v>
      </c>
      <c r="AA42" s="52">
        <v>32927.660000000003</v>
      </c>
      <c r="AB42" s="18">
        <v>6022.52</v>
      </c>
      <c r="AC42" s="18">
        <v>238708.76</v>
      </c>
      <c r="AD42" s="18">
        <v>572656.62</v>
      </c>
      <c r="AE42" s="18">
        <v>75433.8</v>
      </c>
      <c r="AF42" s="19">
        <v>112898.7</v>
      </c>
      <c r="AG42" s="43">
        <f>Z42+AA42+AE42+AC42+AD42+AB42+AF42</f>
        <v>1167822.19</v>
      </c>
      <c r="AH42" s="43">
        <v>14913.33</v>
      </c>
      <c r="AI42" s="35"/>
    </row>
    <row r="43" spans="1:35" s="14" customFormat="1" thickBot="1">
      <c r="A43" s="13"/>
      <c r="B43" s="41" t="s">
        <v>65</v>
      </c>
      <c r="C43" s="72">
        <f>31599883.92</f>
        <v>31599883.920000002</v>
      </c>
      <c r="D43" s="12">
        <v>15569443.780000001</v>
      </c>
      <c r="E43" s="12">
        <v>545822.16000000027</v>
      </c>
      <c r="F43" s="45">
        <f>C43+D43+E43</f>
        <v>47715149.860000007</v>
      </c>
      <c r="G43" s="53">
        <v>90878281.379999965</v>
      </c>
      <c r="H43" s="53">
        <v>55735477.300000004</v>
      </c>
      <c r="I43" s="12">
        <v>627493.81000000052</v>
      </c>
      <c r="J43" s="12">
        <v>436524.58999999985</v>
      </c>
      <c r="K43" s="45">
        <f t="shared" si="54"/>
        <v>104514645.56000002</v>
      </c>
      <c r="L43" s="53">
        <v>6217463.75</v>
      </c>
      <c r="M43" s="12">
        <v>2419831.0499999998</v>
      </c>
      <c r="N43" s="12">
        <v>7885450.9400000004</v>
      </c>
      <c r="O43" s="27">
        <f>L43+M43+N43</f>
        <v>16522745.740000002</v>
      </c>
      <c r="P43" s="53">
        <v>87840</v>
      </c>
      <c r="Q43" s="27">
        <v>1340834.3999999999</v>
      </c>
      <c r="R43" s="27">
        <f t="shared" si="51"/>
        <v>1428674.4</v>
      </c>
      <c r="S43" s="45">
        <f>O43+R43</f>
        <v>17951420.140000001</v>
      </c>
      <c r="T43" s="53">
        <v>24553523.400000006</v>
      </c>
      <c r="U43" s="27">
        <v>7648176.2000000002</v>
      </c>
      <c r="V43" s="45">
        <f t="shared" si="55"/>
        <v>32201699.600000005</v>
      </c>
      <c r="W43" s="45">
        <v>779268.62999999989</v>
      </c>
      <c r="X43" s="12">
        <v>41096.360000000008</v>
      </c>
      <c r="Y43" s="53">
        <v>112497.25</v>
      </c>
      <c r="Z43" s="27">
        <f>Y43+X43</f>
        <v>153593.61000000002</v>
      </c>
      <c r="AA43" s="53">
        <v>21253.579999999998</v>
      </c>
      <c r="AB43" s="12">
        <v>17408.669999999998</v>
      </c>
      <c r="AC43" s="12">
        <v>218738.33000000002</v>
      </c>
      <c r="AD43" s="12">
        <v>558796.6</v>
      </c>
      <c r="AE43" s="12">
        <v>67890.42</v>
      </c>
      <c r="AF43" s="27">
        <v>0</v>
      </c>
      <c r="AG43" s="45">
        <f>Z43+AA43+AE43+AC43+AD43+AB43+AF43</f>
        <v>1037681.2100000001</v>
      </c>
      <c r="AH43" s="45">
        <v>7456.67</v>
      </c>
      <c r="AI43" s="35"/>
    </row>
    <row r="44" spans="1:35" s="8" customFormat="1" thickBot="1">
      <c r="A44" s="7"/>
      <c r="B44" s="26" t="s">
        <v>24</v>
      </c>
      <c r="C44" s="73">
        <f>SUM(C41:C43)</f>
        <v>96897874.430000007</v>
      </c>
      <c r="D44" s="73">
        <f t="shared" ref="D44:AF44" si="56">SUM(D41:D43)</f>
        <v>46405098.410000004</v>
      </c>
      <c r="E44" s="73">
        <f t="shared" si="56"/>
        <v>1653967.12</v>
      </c>
      <c r="F44" s="73">
        <f t="shared" si="56"/>
        <v>144956939.96000004</v>
      </c>
      <c r="G44" s="73">
        <f t="shared" si="56"/>
        <v>141078072.17999998</v>
      </c>
      <c r="H44" s="73">
        <f t="shared" si="56"/>
        <v>241040954.25</v>
      </c>
      <c r="I44" s="73">
        <f t="shared" si="56"/>
        <v>1887139.830000001</v>
      </c>
      <c r="J44" s="73">
        <f t="shared" si="56"/>
        <v>1322715.3700000001</v>
      </c>
      <c r="K44" s="73">
        <f t="shared" si="56"/>
        <v>389207749.41000003</v>
      </c>
      <c r="L44" s="73">
        <f t="shared" si="56"/>
        <v>18426423.459999993</v>
      </c>
      <c r="M44" s="73">
        <f t="shared" si="56"/>
        <v>7185045.2700000005</v>
      </c>
      <c r="N44" s="73">
        <f t="shared" si="56"/>
        <v>22871803.859999999</v>
      </c>
      <c r="O44" s="73">
        <f t="shared" si="56"/>
        <v>48483272.589999996</v>
      </c>
      <c r="P44" s="73">
        <f t="shared" si="56"/>
        <v>240960</v>
      </c>
      <c r="Q44" s="73">
        <f t="shared" si="56"/>
        <v>4027431.9299999997</v>
      </c>
      <c r="R44" s="73">
        <f t="shared" si="56"/>
        <v>4268391.93</v>
      </c>
      <c r="S44" s="73">
        <f t="shared" si="56"/>
        <v>52751664.519999996</v>
      </c>
      <c r="T44" s="73">
        <f t="shared" si="56"/>
        <v>74560711.809999987</v>
      </c>
      <c r="U44" s="73">
        <f t="shared" si="56"/>
        <v>22930489.619999997</v>
      </c>
      <c r="V44" s="73">
        <f t="shared" si="56"/>
        <v>97491201.429999992</v>
      </c>
      <c r="W44" s="73">
        <f t="shared" si="56"/>
        <v>2147455.4900000002</v>
      </c>
      <c r="X44" s="73">
        <f>SUM(X41:X43)</f>
        <v>147575.12000000002</v>
      </c>
      <c r="Y44" s="73">
        <f t="shared" si="56"/>
        <v>308141.17</v>
      </c>
      <c r="Z44" s="73">
        <f t="shared" si="56"/>
        <v>455716.29000000004</v>
      </c>
      <c r="AA44" s="73">
        <f t="shared" si="56"/>
        <v>76775.100000000006</v>
      </c>
      <c r="AB44" s="73">
        <f>SUM(AB41:AB43)</f>
        <v>43710.13</v>
      </c>
      <c r="AC44" s="73">
        <f>SUM(AC41:AC43)</f>
        <v>612889.48</v>
      </c>
      <c r="AD44" s="73">
        <f>SUM(AD41:AD43)</f>
        <v>1704109.8399999999</v>
      </c>
      <c r="AE44" s="73">
        <f t="shared" si="56"/>
        <v>211214.64</v>
      </c>
      <c r="AF44" s="73">
        <f t="shared" si="56"/>
        <v>225797.4</v>
      </c>
      <c r="AG44" s="73">
        <f>SUM(AG41:AG43)</f>
        <v>3330212.88</v>
      </c>
      <c r="AH44" s="106">
        <f t="shared" ref="AH44" si="57">SUM(AH41:AH43)</f>
        <v>67364.2</v>
      </c>
      <c r="AI44" s="23"/>
    </row>
    <row r="45" spans="1:35" s="8" customFormat="1" thickBot="1">
      <c r="A45" s="7"/>
      <c r="B45" s="55" t="s">
        <v>66</v>
      </c>
      <c r="C45" s="107">
        <f>33156225.29</f>
        <v>33156225.289999999</v>
      </c>
      <c r="D45" s="16">
        <v>15566944.369999997</v>
      </c>
      <c r="E45" s="16">
        <v>572044.24999999977</v>
      </c>
      <c r="F45" s="44">
        <f>C45+D45+E45</f>
        <v>49295213.909999996</v>
      </c>
      <c r="G45" s="51">
        <v>85766538.780000001</v>
      </c>
      <c r="H45" s="51">
        <v>49695372.130000018</v>
      </c>
      <c r="I45" s="16">
        <v>800038.29000000074</v>
      </c>
      <c r="J45" s="16">
        <v>457376.30999999982</v>
      </c>
      <c r="K45" s="44">
        <f t="shared" ref="K45:K47" si="58">F45+H45+I45+J45</f>
        <v>100248000.64000003</v>
      </c>
      <c r="L45" s="51">
        <v>6786830.1099999994</v>
      </c>
      <c r="M45" s="16">
        <v>2791798.6099999994</v>
      </c>
      <c r="N45" s="16">
        <v>7848710.9899999965</v>
      </c>
      <c r="O45" s="17">
        <f t="shared" si="52"/>
        <v>17427339.709999993</v>
      </c>
      <c r="P45" s="51">
        <v>69760</v>
      </c>
      <c r="Q45" s="17">
        <v>1431914.6</v>
      </c>
      <c r="R45" s="17">
        <f t="shared" si="51"/>
        <v>1501674.6</v>
      </c>
      <c r="S45" s="44">
        <f>O45+R45</f>
        <v>18929014.309999995</v>
      </c>
      <c r="T45" s="51">
        <v>26509743.739999998</v>
      </c>
      <c r="U45" s="17">
        <v>8281553.9300000006</v>
      </c>
      <c r="V45" s="45">
        <f t="shared" ref="V45:V47" si="59">SUM(T45:U45)</f>
        <v>34791297.670000002</v>
      </c>
      <c r="W45" s="44">
        <v>768602.72999999986</v>
      </c>
      <c r="X45" s="16">
        <v>39661.379999999997</v>
      </c>
      <c r="Y45" s="51">
        <v>93950.999999999985</v>
      </c>
      <c r="Z45" s="17">
        <f>Y45+X45</f>
        <v>133612.37999999998</v>
      </c>
      <c r="AA45" s="51">
        <v>24710.440000000002</v>
      </c>
      <c r="AB45" s="16">
        <v>9779.58</v>
      </c>
      <c r="AC45" s="16">
        <v>262888.96999999997</v>
      </c>
      <c r="AD45" s="16">
        <v>740394.85999999987</v>
      </c>
      <c r="AE45" s="16">
        <v>90520.56</v>
      </c>
      <c r="AF45" s="17">
        <v>112898.7</v>
      </c>
      <c r="AG45" s="44">
        <f t="shared" ref="AG45:AG47" si="60">Z45+AA45+AE45+AC45+AD45+AB45+AF45</f>
        <v>1374805.49</v>
      </c>
      <c r="AH45" s="44">
        <v>7456.67</v>
      </c>
      <c r="AI45" s="23"/>
    </row>
    <row r="46" spans="1:35" s="8" customFormat="1" thickBot="1">
      <c r="A46" s="7"/>
      <c r="B46" s="32" t="s">
        <v>67</v>
      </c>
      <c r="C46" s="57">
        <f>29597382.37</f>
        <v>29597382.370000001</v>
      </c>
      <c r="D46" s="18">
        <v>14948066.560000006</v>
      </c>
      <c r="E46" s="18">
        <v>528479.88000000012</v>
      </c>
      <c r="F46" s="43">
        <f>C46+D46+E46</f>
        <v>45073928.81000001</v>
      </c>
      <c r="G46" s="52">
        <v>106154062.46999989</v>
      </c>
      <c r="H46" s="52">
        <v>26919846.569999993</v>
      </c>
      <c r="I46" s="18">
        <v>853206.89000000118</v>
      </c>
      <c r="J46" s="18">
        <v>422709.61</v>
      </c>
      <c r="K46" s="43">
        <f t="shared" si="58"/>
        <v>73269691.879999995</v>
      </c>
      <c r="L46" s="52">
        <v>6000794.3800000008</v>
      </c>
      <c r="M46" s="18">
        <v>2243972.7800000003</v>
      </c>
      <c r="N46" s="18">
        <v>7259273.2499999991</v>
      </c>
      <c r="O46" s="19">
        <f t="shared" si="52"/>
        <v>15504040.41</v>
      </c>
      <c r="P46" s="52">
        <v>62489.599999999999</v>
      </c>
      <c r="Q46" s="19">
        <v>1242800.0000000002</v>
      </c>
      <c r="R46" s="19">
        <f t="shared" si="51"/>
        <v>1305289.6000000003</v>
      </c>
      <c r="S46" s="43">
        <f>O46+R46</f>
        <v>16809330.010000002</v>
      </c>
      <c r="T46" s="52">
        <v>25740992.710000001</v>
      </c>
      <c r="U46" s="19">
        <v>7911565.6299999999</v>
      </c>
      <c r="V46" s="45">
        <f t="shared" si="59"/>
        <v>33652558.340000004</v>
      </c>
      <c r="W46" s="43">
        <v>776161.93</v>
      </c>
      <c r="X46" s="18">
        <v>28527.149999999998</v>
      </c>
      <c r="Y46" s="52">
        <v>89456.560000000012</v>
      </c>
      <c r="Z46" s="19">
        <f>Y46+X46</f>
        <v>117983.71</v>
      </c>
      <c r="AA46" s="52">
        <v>21253.550000000003</v>
      </c>
      <c r="AB46" s="18">
        <v>4919.88</v>
      </c>
      <c r="AC46" s="18">
        <v>258082.66</v>
      </c>
      <c r="AD46" s="18">
        <v>628522.1</v>
      </c>
      <c r="AE46" s="18">
        <v>37716.9</v>
      </c>
      <c r="AF46" s="19">
        <v>0</v>
      </c>
      <c r="AG46" s="43">
        <f t="shared" si="60"/>
        <v>1068478.7999999998</v>
      </c>
      <c r="AH46" s="43">
        <v>44994.21</v>
      </c>
      <c r="AI46" s="23"/>
    </row>
    <row r="47" spans="1:35" s="8" customFormat="1" thickBot="1">
      <c r="A47" s="7"/>
      <c r="B47" s="41" t="s">
        <v>68</v>
      </c>
      <c r="C47" s="72">
        <v>32000071.330000002</v>
      </c>
      <c r="D47" s="12">
        <v>15720353.869999994</v>
      </c>
      <c r="E47" s="12">
        <v>525349.4099999998</v>
      </c>
      <c r="F47" s="45">
        <f>C47+D47+E47</f>
        <v>48245774.609999992</v>
      </c>
      <c r="G47" s="53">
        <v>45175780.440000355</v>
      </c>
      <c r="H47" s="53">
        <v>10249334.020000003</v>
      </c>
      <c r="I47" s="12">
        <v>623304.44000000064</v>
      </c>
      <c r="J47" s="12">
        <v>419837.19999999995</v>
      </c>
      <c r="K47" s="45">
        <f t="shared" si="58"/>
        <v>59538250.269999996</v>
      </c>
      <c r="L47" s="53">
        <v>6899835.6599999992</v>
      </c>
      <c r="M47" s="12">
        <v>2533261.3600000008</v>
      </c>
      <c r="N47" s="12">
        <v>8699027.790000001</v>
      </c>
      <c r="O47" s="27">
        <f t="shared" si="52"/>
        <v>18132124.810000002</v>
      </c>
      <c r="P47" s="53">
        <v>83320</v>
      </c>
      <c r="Q47" s="27">
        <v>1438912.3999999997</v>
      </c>
      <c r="R47" s="27">
        <f t="shared" si="51"/>
        <v>1522232.3999999997</v>
      </c>
      <c r="S47" s="45">
        <f>O47+R47</f>
        <v>19654357.210000001</v>
      </c>
      <c r="T47" s="53">
        <v>26259617.15000001</v>
      </c>
      <c r="U47" s="27">
        <v>7850153.3499999987</v>
      </c>
      <c r="V47" s="45">
        <f t="shared" si="59"/>
        <v>34109770.500000007</v>
      </c>
      <c r="W47" s="45">
        <v>624928.2200000002</v>
      </c>
      <c r="X47" s="12">
        <v>39516.160000000003</v>
      </c>
      <c r="Y47" s="53">
        <v>107550.3</v>
      </c>
      <c r="Z47" s="27">
        <f>Y47+X47</f>
        <v>147066.46000000002</v>
      </c>
      <c r="AA47" s="53">
        <v>32473.540000000005</v>
      </c>
      <c r="AB47" s="12">
        <v>8673.7099999999991</v>
      </c>
      <c r="AC47" s="12">
        <v>235206.15000000002</v>
      </c>
      <c r="AD47" s="12">
        <v>879987.65999999992</v>
      </c>
      <c r="AE47" s="12">
        <v>67890.42</v>
      </c>
      <c r="AF47" s="27">
        <v>0</v>
      </c>
      <c r="AG47" s="45">
        <f t="shared" si="60"/>
        <v>1371297.94</v>
      </c>
      <c r="AH47" s="45">
        <v>14913.34</v>
      </c>
      <c r="AI47" s="23"/>
    </row>
    <row r="48" spans="1:35" s="8" customFormat="1" thickBot="1">
      <c r="A48" s="7"/>
      <c r="B48" s="26" t="s">
        <v>25</v>
      </c>
      <c r="C48" s="73">
        <f t="shared" ref="C48:AH48" si="61">SUM(C45:C47)</f>
        <v>94753678.989999995</v>
      </c>
      <c r="D48" s="20">
        <f t="shared" si="61"/>
        <v>46235364.799999997</v>
      </c>
      <c r="E48" s="31">
        <f t="shared" si="61"/>
        <v>1625873.5399999996</v>
      </c>
      <c r="F48" s="31">
        <f t="shared" si="61"/>
        <v>142614917.32999998</v>
      </c>
      <c r="G48" s="31">
        <f t="shared" si="61"/>
        <v>237096381.69000024</v>
      </c>
      <c r="H48" s="31">
        <f t="shared" si="61"/>
        <v>86864552.720000029</v>
      </c>
      <c r="I48" s="31">
        <f t="shared" si="61"/>
        <v>2276549.6200000029</v>
      </c>
      <c r="J48" s="31">
        <f t="shared" si="61"/>
        <v>1299923.1199999996</v>
      </c>
      <c r="K48" s="31">
        <f t="shared" si="61"/>
        <v>233055942.79000002</v>
      </c>
      <c r="L48" s="31">
        <f t="shared" si="61"/>
        <v>19687460.149999999</v>
      </c>
      <c r="M48" s="31">
        <f t="shared" si="61"/>
        <v>7569032.75</v>
      </c>
      <c r="N48" s="31">
        <f t="shared" si="61"/>
        <v>23807012.029999994</v>
      </c>
      <c r="O48" s="31">
        <f t="shared" si="61"/>
        <v>51063504.929999992</v>
      </c>
      <c r="P48" s="31">
        <f t="shared" si="61"/>
        <v>215569.6</v>
      </c>
      <c r="Q48" s="31">
        <f t="shared" si="61"/>
        <v>4113627</v>
      </c>
      <c r="R48" s="31">
        <f t="shared" si="61"/>
        <v>4329196.5999999996</v>
      </c>
      <c r="S48" s="31">
        <f t="shared" si="61"/>
        <v>55392701.529999994</v>
      </c>
      <c r="T48" s="31">
        <f t="shared" si="61"/>
        <v>78510353.600000009</v>
      </c>
      <c r="U48" s="31">
        <f t="shared" si="61"/>
        <v>24043272.91</v>
      </c>
      <c r="V48" s="31">
        <f t="shared" si="61"/>
        <v>102553626.51000002</v>
      </c>
      <c r="W48" s="31">
        <f t="shared" si="61"/>
        <v>2169692.88</v>
      </c>
      <c r="X48" s="31">
        <f t="shared" si="61"/>
        <v>107704.69</v>
      </c>
      <c r="Y48" s="31">
        <f t="shared" si="61"/>
        <v>290957.86</v>
      </c>
      <c r="Z48" s="31">
        <f t="shared" si="61"/>
        <v>398662.55</v>
      </c>
      <c r="AA48" s="31">
        <f t="shared" si="61"/>
        <v>78437.530000000013</v>
      </c>
      <c r="AB48" s="31">
        <f t="shared" si="61"/>
        <v>23373.17</v>
      </c>
      <c r="AC48" s="31">
        <f t="shared" si="61"/>
        <v>756177.78</v>
      </c>
      <c r="AD48" s="31">
        <f t="shared" si="61"/>
        <v>2248904.62</v>
      </c>
      <c r="AE48" s="31">
        <f t="shared" si="61"/>
        <v>196127.88</v>
      </c>
      <c r="AF48" s="31">
        <f t="shared" si="61"/>
        <v>112898.7</v>
      </c>
      <c r="AG48" s="31">
        <f t="shared" si="61"/>
        <v>3814582.23</v>
      </c>
      <c r="AH48" s="31">
        <f t="shared" si="61"/>
        <v>67364.22</v>
      </c>
      <c r="AI48" s="23"/>
    </row>
    <row r="49" spans="1:35" s="8" customFormat="1" thickBot="1">
      <c r="A49" s="7"/>
      <c r="B49" s="55" t="s">
        <v>69</v>
      </c>
      <c r="C49" s="107">
        <v>0</v>
      </c>
      <c r="D49" s="16">
        <v>0</v>
      </c>
      <c r="E49" s="16">
        <v>0</v>
      </c>
      <c r="F49" s="44">
        <f>C49+D49+E49</f>
        <v>0</v>
      </c>
      <c r="G49" s="51">
        <v>0</v>
      </c>
      <c r="H49" s="51">
        <v>0</v>
      </c>
      <c r="I49" s="16">
        <v>0</v>
      </c>
      <c r="J49" s="16">
        <v>0</v>
      </c>
      <c r="K49" s="44">
        <f t="shared" ref="K49:K51" si="62">F49+H49+I49+J49</f>
        <v>0</v>
      </c>
      <c r="L49" s="51"/>
      <c r="M49" s="16"/>
      <c r="N49" s="16"/>
      <c r="O49" s="17">
        <f t="shared" si="52"/>
        <v>0</v>
      </c>
      <c r="P49" s="51"/>
      <c r="Q49" s="17"/>
      <c r="R49" s="17">
        <f t="shared" si="51"/>
        <v>0</v>
      </c>
      <c r="S49" s="44">
        <f>O49+R49</f>
        <v>0</v>
      </c>
      <c r="T49" s="51"/>
      <c r="U49" s="17"/>
      <c r="V49" s="45">
        <f>SUM(T49:U49)</f>
        <v>0</v>
      </c>
      <c r="W49" s="44"/>
      <c r="X49" s="16"/>
      <c r="Y49" s="51"/>
      <c r="Z49" s="17">
        <f>Y49+X49</f>
        <v>0</v>
      </c>
      <c r="AA49" s="51"/>
      <c r="AB49" s="16"/>
      <c r="AC49" s="16"/>
      <c r="AD49" s="16"/>
      <c r="AE49" s="16"/>
      <c r="AF49" s="17"/>
      <c r="AG49" s="44">
        <f t="shared" ref="AG49:AH52" si="63">Z49+AA49+AE49+AC49+AD49+AB49+AF49</f>
        <v>0</v>
      </c>
      <c r="AH49" s="44">
        <v>0</v>
      </c>
      <c r="AI49" s="23"/>
    </row>
    <row r="50" spans="1:35" s="8" customFormat="1" thickBot="1">
      <c r="A50" s="7"/>
      <c r="B50" s="32" t="s">
        <v>70</v>
      </c>
      <c r="C50" s="57">
        <v>0</v>
      </c>
      <c r="D50" s="18">
        <v>0</v>
      </c>
      <c r="E50" s="18">
        <v>0</v>
      </c>
      <c r="F50" s="43">
        <f>C50+D50+E50</f>
        <v>0</v>
      </c>
      <c r="G50" s="52">
        <v>0</v>
      </c>
      <c r="H50" s="52">
        <v>0</v>
      </c>
      <c r="I50" s="18">
        <v>0</v>
      </c>
      <c r="J50" s="18">
        <v>0</v>
      </c>
      <c r="K50" s="43">
        <f t="shared" si="62"/>
        <v>0</v>
      </c>
      <c r="L50" s="52"/>
      <c r="M50" s="18"/>
      <c r="N50" s="18"/>
      <c r="O50" s="19">
        <f t="shared" si="52"/>
        <v>0</v>
      </c>
      <c r="P50" s="52"/>
      <c r="Q50" s="19"/>
      <c r="R50" s="19">
        <f t="shared" si="51"/>
        <v>0</v>
      </c>
      <c r="S50" s="43">
        <f>O50+R50</f>
        <v>0</v>
      </c>
      <c r="T50" s="52"/>
      <c r="U50" s="19"/>
      <c r="V50" s="45">
        <f>SUM(T50:U50)</f>
        <v>0</v>
      </c>
      <c r="W50" s="43"/>
      <c r="X50" s="18"/>
      <c r="Y50" s="52"/>
      <c r="Z50" s="19">
        <f>Y50+X50</f>
        <v>0</v>
      </c>
      <c r="AA50" s="52"/>
      <c r="AB50" s="18"/>
      <c r="AC50" s="18"/>
      <c r="AD50" s="18"/>
      <c r="AE50" s="18"/>
      <c r="AF50" s="19"/>
      <c r="AG50" s="43">
        <f t="shared" si="63"/>
        <v>0</v>
      </c>
      <c r="AH50" s="43">
        <v>0</v>
      </c>
      <c r="AI50" s="23"/>
    </row>
    <row r="51" spans="1:35" s="8" customFormat="1" thickBot="1">
      <c r="A51" s="7"/>
      <c r="B51" s="41" t="s">
        <v>71</v>
      </c>
      <c r="C51" s="72">
        <v>0</v>
      </c>
      <c r="D51" s="12">
        <v>0</v>
      </c>
      <c r="E51" s="12">
        <v>0</v>
      </c>
      <c r="F51" s="45">
        <f>C51+D51+E51</f>
        <v>0</v>
      </c>
      <c r="G51" s="53">
        <v>0</v>
      </c>
      <c r="H51" s="53">
        <v>0</v>
      </c>
      <c r="I51" s="12">
        <v>0</v>
      </c>
      <c r="J51" s="12">
        <v>0</v>
      </c>
      <c r="K51" s="45">
        <f t="shared" si="62"/>
        <v>0</v>
      </c>
      <c r="L51" s="53"/>
      <c r="M51" s="12"/>
      <c r="N51" s="12"/>
      <c r="O51" s="27">
        <f t="shared" si="52"/>
        <v>0</v>
      </c>
      <c r="P51" s="53"/>
      <c r="Q51" s="27"/>
      <c r="R51" s="27">
        <f t="shared" si="51"/>
        <v>0</v>
      </c>
      <c r="S51" s="45">
        <f>O51+R51</f>
        <v>0</v>
      </c>
      <c r="T51" s="53"/>
      <c r="U51" s="27"/>
      <c r="V51" s="45">
        <f>SUM(T51:U51)</f>
        <v>0</v>
      </c>
      <c r="W51" s="45"/>
      <c r="X51" s="12"/>
      <c r="Y51" s="53"/>
      <c r="Z51" s="27">
        <f>Y51+X51</f>
        <v>0</v>
      </c>
      <c r="AA51" s="53"/>
      <c r="AB51" s="12"/>
      <c r="AC51" s="12"/>
      <c r="AD51" s="12"/>
      <c r="AE51" s="12"/>
      <c r="AF51" s="27"/>
      <c r="AG51" s="45">
        <f t="shared" si="63"/>
        <v>0</v>
      </c>
      <c r="AH51" s="45">
        <v>0</v>
      </c>
      <c r="AI51" s="23"/>
    </row>
    <row r="52" spans="1:35" s="8" customFormat="1" thickBot="1">
      <c r="A52" s="7"/>
      <c r="B52" s="26" t="s">
        <v>26</v>
      </c>
      <c r="C52" s="73">
        <f t="shared" ref="C52:K52" si="64">SUM(C49:C51)</f>
        <v>0</v>
      </c>
      <c r="D52" s="20">
        <f t="shared" si="64"/>
        <v>0</v>
      </c>
      <c r="E52" s="31">
        <f t="shared" si="64"/>
        <v>0</v>
      </c>
      <c r="F52" s="46">
        <f t="shared" si="64"/>
        <v>0</v>
      </c>
      <c r="G52" s="50">
        <f t="shared" si="64"/>
        <v>0</v>
      </c>
      <c r="H52" s="79">
        <f t="shared" si="64"/>
        <v>0</v>
      </c>
      <c r="I52" s="46">
        <f t="shared" si="64"/>
        <v>0</v>
      </c>
      <c r="J52" s="46">
        <f t="shared" si="64"/>
        <v>0</v>
      </c>
      <c r="K52" s="49">
        <f t="shared" si="64"/>
        <v>0</v>
      </c>
      <c r="L52" s="50">
        <f t="shared" ref="L52:AF52" si="65">SUM(L49:L51)</f>
        <v>0</v>
      </c>
      <c r="M52" s="20">
        <f t="shared" si="65"/>
        <v>0</v>
      </c>
      <c r="N52" s="20">
        <f t="shared" si="65"/>
        <v>0</v>
      </c>
      <c r="O52" s="31">
        <f t="shared" si="65"/>
        <v>0</v>
      </c>
      <c r="P52" s="50">
        <f t="shared" si="65"/>
        <v>0</v>
      </c>
      <c r="Q52" s="20">
        <f t="shared" si="65"/>
        <v>0</v>
      </c>
      <c r="R52" s="31">
        <f t="shared" si="65"/>
        <v>0</v>
      </c>
      <c r="S52" s="46">
        <f t="shared" si="65"/>
        <v>0</v>
      </c>
      <c r="T52" s="50">
        <f t="shared" si="65"/>
        <v>0</v>
      </c>
      <c r="U52" s="31">
        <f t="shared" si="65"/>
        <v>0</v>
      </c>
      <c r="V52" s="46">
        <f>SUM(V49:V51)</f>
        <v>0</v>
      </c>
      <c r="W52" s="46">
        <f t="shared" si="65"/>
        <v>0</v>
      </c>
      <c r="X52" s="20">
        <f>SUM(X49:X51)</f>
        <v>0</v>
      </c>
      <c r="Y52" s="50">
        <f>SUM(Y49:Y51)</f>
        <v>0</v>
      </c>
      <c r="Z52" s="31">
        <f t="shared" si="65"/>
        <v>0</v>
      </c>
      <c r="AA52" s="50">
        <f t="shared" si="65"/>
        <v>0</v>
      </c>
      <c r="AB52" s="20">
        <f>SUM(AB49:AB51)</f>
        <v>0</v>
      </c>
      <c r="AC52" s="20">
        <f>SUM(AC49:AC51)</f>
        <v>0</v>
      </c>
      <c r="AD52" s="20">
        <f>SUM(AD49:AD51)</f>
        <v>0</v>
      </c>
      <c r="AE52" s="20">
        <f t="shared" si="65"/>
        <v>0</v>
      </c>
      <c r="AF52" s="31">
        <f t="shared" si="65"/>
        <v>0</v>
      </c>
      <c r="AG52" s="46">
        <f t="shared" si="63"/>
        <v>0</v>
      </c>
      <c r="AH52" s="46">
        <f t="shared" si="63"/>
        <v>0</v>
      </c>
      <c r="AI52" s="23"/>
    </row>
    <row r="53" spans="1:35" thickBot="1">
      <c r="A53" s="5"/>
      <c r="B53" s="26" t="s">
        <v>55</v>
      </c>
      <c r="C53" s="30">
        <f>C40+C44+C48+C52</f>
        <v>288166380.21999997</v>
      </c>
      <c r="D53" s="24">
        <f t="shared" ref="D53:S53" si="66">D40+D44+D48+D52</f>
        <v>140524033.56</v>
      </c>
      <c r="E53" s="28">
        <f t="shared" si="66"/>
        <v>4917048.669999999</v>
      </c>
      <c r="F53" s="29">
        <f>F40+F44+F48+F52</f>
        <v>433607462.44999999</v>
      </c>
      <c r="G53" s="25">
        <f t="shared" si="66"/>
        <v>461060921.01000023</v>
      </c>
      <c r="H53" s="28">
        <f t="shared" si="66"/>
        <v>701970295.64999986</v>
      </c>
      <c r="I53" s="29">
        <f t="shared" si="66"/>
        <v>6100298.2400000058</v>
      </c>
      <c r="J53" s="29">
        <f t="shared" si="66"/>
        <v>3931509.0500000003</v>
      </c>
      <c r="K53" s="29">
        <f>K40+K44+K48+K52</f>
        <v>1145609565.3899999</v>
      </c>
      <c r="L53" s="25">
        <f>L40+L44+L48+L52</f>
        <v>55555310.499999993</v>
      </c>
      <c r="M53" s="24">
        <f t="shared" si="66"/>
        <v>21909241.630000003</v>
      </c>
      <c r="N53" s="24">
        <f t="shared" si="66"/>
        <v>69169079.959999993</v>
      </c>
      <c r="O53" s="28">
        <f>O40+O44+O48+O52</f>
        <v>146633632.08999997</v>
      </c>
      <c r="P53" s="25">
        <f t="shared" si="66"/>
        <v>709009.6</v>
      </c>
      <c r="Q53" s="24">
        <f t="shared" si="66"/>
        <v>12677098.629999999</v>
      </c>
      <c r="R53" s="28">
        <f t="shared" si="66"/>
        <v>13386108.229999999</v>
      </c>
      <c r="S53" s="29">
        <f t="shared" si="66"/>
        <v>160019740.31999999</v>
      </c>
      <c r="T53" s="25">
        <f>T40+T44+T48+T52</f>
        <v>223516132.61000001</v>
      </c>
      <c r="U53" s="28">
        <f>U40+U44+U48+U52</f>
        <v>68797165.349999994</v>
      </c>
      <c r="V53" s="29">
        <f>V40+V44+V48+V52</f>
        <v>292313297.96000004</v>
      </c>
      <c r="W53" s="29">
        <f t="shared" ref="W53" si="67">W40+W44+W48+W52</f>
        <v>6459905.5499999998</v>
      </c>
      <c r="X53" s="24">
        <f>X40+X44+X48+X52</f>
        <v>378656.03</v>
      </c>
      <c r="Y53" s="25">
        <f>Y40+Y44+Y48+Y52</f>
        <v>872611.83</v>
      </c>
      <c r="Z53" s="28">
        <f t="shared" ref="Z53:AF53" si="68">Z40+Z44+Z48+Z52</f>
        <v>1251267.8600000001</v>
      </c>
      <c r="AA53" s="25">
        <f t="shared" si="68"/>
        <v>227119.32</v>
      </c>
      <c r="AB53" s="24">
        <f>AB40+AB44+AB48+AB52</f>
        <v>104531.65</v>
      </c>
      <c r="AC53" s="24">
        <f>AC40+AC44+AC48+AC52</f>
        <v>2052336.53</v>
      </c>
      <c r="AD53" s="24">
        <f>AD40+AD44+AD48+AD52</f>
        <v>5629333.3600000003</v>
      </c>
      <c r="AE53" s="24">
        <f t="shared" si="68"/>
        <v>460146.18</v>
      </c>
      <c r="AF53" s="28">
        <f t="shared" si="68"/>
        <v>508044.14999999997</v>
      </c>
      <c r="AG53" s="29">
        <f>AG40+AG44+AG48+AG52</f>
        <v>10232779.050000001</v>
      </c>
      <c r="AH53" s="29">
        <f>AH40+AH44+AH48+AH52</f>
        <v>172265.96</v>
      </c>
      <c r="AI53" s="23"/>
    </row>
    <row r="54" spans="1:35" s="11" customFormat="1" ht="11.25">
      <c r="A54" s="9"/>
      <c r="B54" s="47"/>
      <c r="C54" s="10"/>
      <c r="D54" s="10"/>
      <c r="E54" s="10"/>
      <c r="F54" s="10"/>
      <c r="G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2"/>
    </row>
    <row r="55" spans="1:35" s="11" customFormat="1" thickBot="1">
      <c r="A55" s="9"/>
      <c r="B55" s="4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23"/>
    </row>
    <row r="56" spans="1:35" s="4" customFormat="1" ht="18">
      <c r="A56" s="3"/>
      <c r="B56" s="148" t="s">
        <v>22</v>
      </c>
      <c r="C56" s="151" t="s">
        <v>56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3"/>
      <c r="AH56" s="104"/>
      <c r="AI56" s="33"/>
    </row>
    <row r="57" spans="1:35" s="2" customFormat="1" ht="36.75" thickBot="1">
      <c r="A57" s="1"/>
      <c r="B57" s="149"/>
      <c r="C57" s="154" t="s">
        <v>0</v>
      </c>
      <c r="D57" s="155"/>
      <c r="E57" s="155"/>
      <c r="F57" s="155"/>
      <c r="G57" s="155"/>
      <c r="H57" s="155"/>
      <c r="I57" s="155"/>
      <c r="J57" s="155"/>
      <c r="K57" s="155"/>
      <c r="L57" s="155" t="s">
        <v>1</v>
      </c>
      <c r="M57" s="155"/>
      <c r="N57" s="155"/>
      <c r="O57" s="155"/>
      <c r="P57" s="155"/>
      <c r="Q57" s="155"/>
      <c r="R57" s="155"/>
      <c r="S57" s="155"/>
      <c r="T57" s="156" t="s">
        <v>2</v>
      </c>
      <c r="U57" s="156"/>
      <c r="V57" s="156"/>
      <c r="W57" s="58" t="s">
        <v>3</v>
      </c>
      <c r="X57" s="155" t="s">
        <v>31</v>
      </c>
      <c r="Y57" s="155"/>
      <c r="Z57" s="155"/>
      <c r="AA57" s="155"/>
      <c r="AB57" s="155"/>
      <c r="AC57" s="155"/>
      <c r="AD57" s="155"/>
      <c r="AE57" s="155"/>
      <c r="AF57" s="155"/>
      <c r="AG57" s="157"/>
      <c r="AH57" s="105"/>
      <c r="AI57" s="34"/>
    </row>
    <row r="58" spans="1:35" s="2" customFormat="1" ht="11.25" customHeight="1" thickBot="1">
      <c r="A58" s="1"/>
      <c r="B58" s="149"/>
      <c r="C58" s="158" t="s">
        <v>4</v>
      </c>
      <c r="D58" s="159"/>
      <c r="E58" s="159"/>
      <c r="F58" s="160"/>
      <c r="G58" s="161" t="s">
        <v>48</v>
      </c>
      <c r="H58" s="163" t="s">
        <v>38</v>
      </c>
      <c r="I58" s="165" t="s">
        <v>49</v>
      </c>
      <c r="J58" s="167" t="s">
        <v>84</v>
      </c>
      <c r="K58" s="137" t="s">
        <v>32</v>
      </c>
      <c r="L58" s="161" t="s">
        <v>5</v>
      </c>
      <c r="M58" s="169"/>
      <c r="N58" s="169"/>
      <c r="O58" s="160"/>
      <c r="P58" s="161" t="s">
        <v>6</v>
      </c>
      <c r="Q58" s="169"/>
      <c r="R58" s="160"/>
      <c r="S58" s="137" t="s">
        <v>33</v>
      </c>
      <c r="T58" s="133" t="s">
        <v>7</v>
      </c>
      <c r="U58" s="135" t="s">
        <v>8</v>
      </c>
      <c r="V58" s="137" t="s">
        <v>34</v>
      </c>
      <c r="W58" s="137" t="s">
        <v>36</v>
      </c>
      <c r="X58" s="139" t="s">
        <v>37</v>
      </c>
      <c r="Y58" s="140"/>
      <c r="Z58" s="141"/>
      <c r="AA58" s="142" t="s">
        <v>42</v>
      </c>
      <c r="AB58" s="144" t="s">
        <v>52</v>
      </c>
      <c r="AC58" s="144" t="s">
        <v>44</v>
      </c>
      <c r="AD58" s="144" t="s">
        <v>40</v>
      </c>
      <c r="AE58" s="144" t="s">
        <v>43</v>
      </c>
      <c r="AF58" s="146" t="s">
        <v>41</v>
      </c>
      <c r="AG58" s="125" t="s">
        <v>35</v>
      </c>
      <c r="AH58" s="125" t="s">
        <v>74</v>
      </c>
      <c r="AI58" s="34"/>
    </row>
    <row r="59" spans="1:35" s="2" customFormat="1" ht="41.25" thickBot="1">
      <c r="A59" s="1"/>
      <c r="B59" s="150"/>
      <c r="C59" s="75" t="s">
        <v>9</v>
      </c>
      <c r="D59" s="76" t="s">
        <v>46</v>
      </c>
      <c r="E59" s="77" t="s">
        <v>45</v>
      </c>
      <c r="F59" s="93" t="s">
        <v>10</v>
      </c>
      <c r="G59" s="162"/>
      <c r="H59" s="164"/>
      <c r="I59" s="166"/>
      <c r="J59" s="168"/>
      <c r="K59" s="138"/>
      <c r="L59" s="92" t="s">
        <v>11</v>
      </c>
      <c r="M59" s="68" t="s">
        <v>12</v>
      </c>
      <c r="N59" s="68" t="s">
        <v>13</v>
      </c>
      <c r="O59" s="88" t="s">
        <v>14</v>
      </c>
      <c r="P59" s="91" t="s">
        <v>16</v>
      </c>
      <c r="Q59" s="69" t="s">
        <v>15</v>
      </c>
      <c r="R59" s="88" t="s">
        <v>17</v>
      </c>
      <c r="S59" s="138"/>
      <c r="T59" s="134"/>
      <c r="U59" s="136"/>
      <c r="V59" s="138"/>
      <c r="W59" s="138"/>
      <c r="X59" s="70" t="s">
        <v>18</v>
      </c>
      <c r="Y59" s="89" t="s">
        <v>19</v>
      </c>
      <c r="Z59" s="88" t="s">
        <v>20</v>
      </c>
      <c r="AA59" s="143"/>
      <c r="AB59" s="145"/>
      <c r="AC59" s="145"/>
      <c r="AD59" s="145"/>
      <c r="AE59" s="145"/>
      <c r="AF59" s="147"/>
      <c r="AG59" s="126"/>
      <c r="AH59" s="126"/>
      <c r="AI59" s="34"/>
    </row>
    <row r="60" spans="1:35" thickBot="1">
      <c r="A60" s="5"/>
      <c r="B60" s="84" t="s">
        <v>77</v>
      </c>
      <c r="C60" s="56">
        <f>C12-C40</f>
        <v>3419311.8246283978</v>
      </c>
      <c r="D60" s="56">
        <f>D12-D40</f>
        <v>5809698.7078531757</v>
      </c>
      <c r="E60" s="56">
        <f>E12-E40</f>
        <v>111384.30751845404</v>
      </c>
      <c r="F60" s="56">
        <f>SUM(C60:E60)</f>
        <v>9340394.8400000278</v>
      </c>
      <c r="G60" s="56"/>
      <c r="H60" s="56">
        <f>H12-H40</f>
        <v>723902.43000018597</v>
      </c>
      <c r="I60" s="56">
        <f>I12-I40</f>
        <v>-2.0954757928848267E-9</v>
      </c>
      <c r="J60" s="56">
        <f>J12-J40</f>
        <v>62129.439999999711</v>
      </c>
      <c r="K60" s="56">
        <f>F60+H60+I60+J60</f>
        <v>10126426.710000211</v>
      </c>
      <c r="L60" s="56">
        <f>L12-L40</f>
        <v>4.3436512351036072E-3</v>
      </c>
      <c r="M60" s="56">
        <f>M12-M40</f>
        <v>8.029397577047348E-5</v>
      </c>
      <c r="N60" s="56">
        <f>N12-N40</f>
        <v>-4913205.3944239579</v>
      </c>
      <c r="O60" s="56">
        <f>SUM(L60:N60)</f>
        <v>-4913205.3900000127</v>
      </c>
      <c r="P60" s="56">
        <f>P12-P40</f>
        <v>-6480</v>
      </c>
      <c r="Q60" s="56">
        <f>Q12-Q40</f>
        <v>-96762.460000001825</v>
      </c>
      <c r="R60" s="56">
        <f>SUM(P60:Q60)</f>
        <v>-103242.46000000183</v>
      </c>
      <c r="S60" s="56">
        <f>O60+R60</f>
        <v>-5016447.8500000145</v>
      </c>
      <c r="T60" s="56">
        <f>T12-T40</f>
        <v>-389047.83999998868</v>
      </c>
      <c r="U60" s="56">
        <f>U12-U40</f>
        <v>646597.1799999997</v>
      </c>
      <c r="V60" s="56">
        <f t="shared" ref="V60:AG60" si="69">V52-V51</f>
        <v>0</v>
      </c>
      <c r="W60" s="56">
        <f>W12-W40</f>
        <v>0</v>
      </c>
      <c r="X60" s="56">
        <f>X12-X40</f>
        <v>0</v>
      </c>
      <c r="Y60" s="56">
        <f>Y12-Y40</f>
        <v>0</v>
      </c>
      <c r="Z60" s="56">
        <f t="shared" si="69"/>
        <v>0</v>
      </c>
      <c r="AA60" s="56">
        <f t="shared" ref="AA60:AF60" si="70">AA12-AA40</f>
        <v>1.7462298274040222E-10</v>
      </c>
      <c r="AB60" s="56">
        <f t="shared" si="70"/>
        <v>1.7462298274040222E-10</v>
      </c>
      <c r="AC60" s="56">
        <f t="shared" si="70"/>
        <v>0</v>
      </c>
      <c r="AD60" s="56">
        <f t="shared" si="70"/>
        <v>-1.885928213596344E-8</v>
      </c>
      <c r="AE60" s="56">
        <f t="shared" si="70"/>
        <v>2.6921043172478676E-10</v>
      </c>
      <c r="AF60" s="56">
        <f t="shared" si="70"/>
        <v>-73348.04999999977</v>
      </c>
      <c r="AG60" s="56">
        <f t="shared" si="69"/>
        <v>0</v>
      </c>
      <c r="AH60" s="56">
        <f>AH12-AH40</f>
        <v>26462.46</v>
      </c>
      <c r="AI60" s="11"/>
    </row>
    <row r="61" spans="1:35" thickBot="1">
      <c r="A61" s="5"/>
      <c r="B61" s="84" t="s">
        <v>78</v>
      </c>
      <c r="C61" s="56">
        <f>C17-C44</f>
        <v>-3419277.5224393457</v>
      </c>
      <c r="D61" s="56">
        <f t="shared" ref="D61:E61" si="71">D17-D44</f>
        <v>-5809698.7135842368</v>
      </c>
      <c r="E61" s="56">
        <f t="shared" si="71"/>
        <v>-111384.31397642847</v>
      </c>
      <c r="F61" s="56">
        <f t="shared" ref="F61:F63" si="72">SUM(C61:E61)</f>
        <v>-9340360.5500000119</v>
      </c>
      <c r="G61" s="56"/>
      <c r="H61" s="56">
        <f t="shared" ref="H61:J61" si="73">H17-H44</f>
        <v>35358354.640000463</v>
      </c>
      <c r="I61" s="56">
        <f t="shared" si="73"/>
        <v>0</v>
      </c>
      <c r="J61" s="56">
        <f t="shared" si="73"/>
        <v>-62129.440000000177</v>
      </c>
      <c r="K61" s="90">
        <f t="shared" ref="K61:AG61" si="74">K22-K50</f>
        <v>232200526.04000103</v>
      </c>
      <c r="L61" s="56">
        <f t="shared" ref="L61:N61" si="75">L17-L44</f>
        <v>0</v>
      </c>
      <c r="M61" s="56">
        <f t="shared" si="75"/>
        <v>0</v>
      </c>
      <c r="N61" s="56">
        <f t="shared" si="75"/>
        <v>-525921.7702149339</v>
      </c>
      <c r="O61" s="86">
        <f t="shared" si="74"/>
        <v>63059929.99999997</v>
      </c>
      <c r="P61" s="56">
        <f t="shared" ref="P61:Q61" si="76">P17-P44</f>
        <v>-146960</v>
      </c>
      <c r="Q61" s="56">
        <f t="shared" si="76"/>
        <v>-2798191.0099999988</v>
      </c>
      <c r="R61" s="86">
        <f t="shared" si="74"/>
        <v>7725911.8399999999</v>
      </c>
      <c r="S61" s="90">
        <f t="shared" si="74"/>
        <v>70785841.839999974</v>
      </c>
      <c r="T61" s="56">
        <f t="shared" ref="T61:U61" si="77">T17-T44</f>
        <v>0</v>
      </c>
      <c r="U61" s="56">
        <f t="shared" si="77"/>
        <v>0</v>
      </c>
      <c r="V61" s="90">
        <f t="shared" si="74"/>
        <v>104982779.21000004</v>
      </c>
      <c r="W61" s="56">
        <f t="shared" ref="W61:Y61" si="78">W17-W44</f>
        <v>0</v>
      </c>
      <c r="X61" s="56">
        <f t="shared" si="78"/>
        <v>-4.9476511776447296E-10</v>
      </c>
      <c r="Y61" s="56">
        <f t="shared" si="78"/>
        <v>0</v>
      </c>
      <c r="Z61" s="86">
        <f t="shared" si="74"/>
        <v>496600</v>
      </c>
      <c r="AA61" s="56">
        <f t="shared" ref="AA61:AF61" si="79">AA17-AA44</f>
        <v>0</v>
      </c>
      <c r="AB61" s="56">
        <f t="shared" si="79"/>
        <v>-1.5279510989785194E-10</v>
      </c>
      <c r="AC61" s="56">
        <f t="shared" si="79"/>
        <v>-5.5879354476928711E-9</v>
      </c>
      <c r="AD61" s="56">
        <f t="shared" si="79"/>
        <v>1.234002411365509E-8</v>
      </c>
      <c r="AE61" s="56">
        <f t="shared" si="79"/>
        <v>4.6566128730773926E-10</v>
      </c>
      <c r="AF61" s="56">
        <f t="shared" si="79"/>
        <v>73348.050000000017</v>
      </c>
      <c r="AG61" s="87">
        <f t="shared" si="74"/>
        <v>3691250</v>
      </c>
      <c r="AH61" s="56">
        <f>AH17-AH44</f>
        <v>21635.800000000003</v>
      </c>
      <c r="AI61" s="11"/>
    </row>
    <row r="62" spans="1:35" thickBot="1">
      <c r="A62" s="5"/>
      <c r="B62" s="84" t="s">
        <v>79</v>
      </c>
      <c r="C62" s="56">
        <f>C22-C48</f>
        <v>7057034.7800000012</v>
      </c>
      <c r="D62" s="56">
        <f t="shared" ref="D62:E62" si="80">D22-D48</f>
        <v>3397337.2100000009</v>
      </c>
      <c r="E62" s="56">
        <f t="shared" si="80"/>
        <v>106571.27000000048</v>
      </c>
      <c r="F62" s="56">
        <f t="shared" si="72"/>
        <v>10560943.260000002</v>
      </c>
      <c r="G62" s="56"/>
      <c r="H62" s="56">
        <f t="shared" ref="H62:J62" si="81">H22-H48</f>
        <v>-13855552.719998956</v>
      </c>
      <c r="I62" s="56">
        <f t="shared" si="81"/>
        <v>2296701.759999997</v>
      </c>
      <c r="J62" s="56">
        <f t="shared" si="81"/>
        <v>142490.95000000042</v>
      </c>
      <c r="K62" s="56">
        <f>F62+H62+I62+J62</f>
        <v>-855416.74999895669</v>
      </c>
      <c r="L62" s="56">
        <f t="shared" ref="L62:N62" si="82">L22-L48</f>
        <v>4116623.5878534466</v>
      </c>
      <c r="M62" s="56">
        <f t="shared" si="82"/>
        <v>1991740.8075076267</v>
      </c>
      <c r="N62" s="56">
        <f t="shared" si="82"/>
        <v>5888060.6746388972</v>
      </c>
      <c r="O62" s="56">
        <f t="shared" ref="O62:AG62" si="83">O54-O53</f>
        <v>-146633632.08999997</v>
      </c>
      <c r="P62" s="56">
        <f t="shared" ref="P62:Q62" si="84">P22-P48</f>
        <v>237870.4</v>
      </c>
      <c r="Q62" s="56">
        <f t="shared" si="84"/>
        <v>3158844.84</v>
      </c>
      <c r="R62" s="56">
        <f t="shared" si="83"/>
        <v>-13386108.229999999</v>
      </c>
      <c r="S62" s="56">
        <f t="shared" si="83"/>
        <v>-160019740.31999999</v>
      </c>
      <c r="T62" s="56">
        <f t="shared" ref="T62:U62" si="85">T22-T48</f>
        <v>1872915.2300000191</v>
      </c>
      <c r="U62" s="56">
        <f t="shared" si="85"/>
        <v>556237.47000000626</v>
      </c>
      <c r="V62" s="56">
        <f t="shared" si="83"/>
        <v>-292313297.96000004</v>
      </c>
      <c r="W62" s="56">
        <f>W22-W48</f>
        <v>1390594.4500000002</v>
      </c>
      <c r="X62" s="56">
        <f t="shared" ref="X62:Y62" si="86">X22-X48</f>
        <v>52895.31</v>
      </c>
      <c r="Y62" s="56">
        <f t="shared" si="86"/>
        <v>45042.140000000014</v>
      </c>
      <c r="Z62" s="56">
        <f t="shared" si="83"/>
        <v>-1251267.8600000001</v>
      </c>
      <c r="AA62" s="56">
        <f t="shared" ref="AA62:AF62" si="87">AA22-AA48</f>
        <v>9142.4699999999866</v>
      </c>
      <c r="AB62" s="56">
        <f t="shared" si="87"/>
        <v>30626.83</v>
      </c>
      <c r="AC62" s="56">
        <f t="shared" si="87"/>
        <v>120162.21999999997</v>
      </c>
      <c r="AD62" s="56">
        <f t="shared" si="87"/>
        <v>-530721.62000000011</v>
      </c>
      <c r="AE62" s="56">
        <f t="shared" si="87"/>
        <v>6172.1199999999953</v>
      </c>
      <c r="AF62" s="56">
        <f t="shared" si="87"/>
        <v>143348.29999999999</v>
      </c>
      <c r="AG62" s="56">
        <f t="shared" si="83"/>
        <v>-10232779.050000001</v>
      </c>
      <c r="AH62" s="56">
        <f>AH22-AH48</f>
        <v>-17364.22</v>
      </c>
      <c r="AI62" s="11"/>
    </row>
    <row r="63" spans="1:35" thickBot="1">
      <c r="A63" s="5"/>
      <c r="B63" s="84" t="s">
        <v>59</v>
      </c>
      <c r="C63" s="56">
        <f>C27-C52</f>
        <v>60203068.527749367</v>
      </c>
      <c r="D63" s="56">
        <f t="shared" ref="D63:E63" si="88">D27-D52</f>
        <v>29336987.12544341</v>
      </c>
      <c r="E63" s="56">
        <f t="shared" si="88"/>
        <v>1029504.3468070489</v>
      </c>
      <c r="F63" s="56">
        <f t="shared" si="72"/>
        <v>90569559.999999821</v>
      </c>
      <c r="G63" s="56"/>
      <c r="H63" s="86">
        <f t="shared" ref="H63:AG63" si="89">H27-H52</f>
        <v>0</v>
      </c>
      <c r="I63" s="90">
        <f t="shared" si="89"/>
        <v>4983000.0000000279</v>
      </c>
      <c r="J63" s="90">
        <f t="shared" si="89"/>
        <v>1221000</v>
      </c>
      <c r="K63" s="90">
        <f t="shared" si="89"/>
        <v>96773559.999999851</v>
      </c>
      <c r="L63" s="56">
        <f t="shared" si="89"/>
        <v>2777991.7490503509</v>
      </c>
      <c r="M63" s="67">
        <f t="shared" si="89"/>
        <v>1115764.4351953212</v>
      </c>
      <c r="N63" s="67">
        <f t="shared" si="89"/>
        <v>3465483.8157543279</v>
      </c>
      <c r="O63" s="86">
        <f t="shared" si="89"/>
        <v>7359240</v>
      </c>
      <c r="P63" s="56">
        <f t="shared" si="89"/>
        <v>262560</v>
      </c>
      <c r="Q63" s="67">
        <f t="shared" si="89"/>
        <v>4336020</v>
      </c>
      <c r="R63" s="86">
        <f t="shared" si="89"/>
        <v>4598580</v>
      </c>
      <c r="S63" s="90">
        <f t="shared" si="89"/>
        <v>11957820</v>
      </c>
      <c r="T63" s="56">
        <f t="shared" si="89"/>
        <v>25000000</v>
      </c>
      <c r="U63" s="86">
        <f t="shared" si="89"/>
        <v>12004440</v>
      </c>
      <c r="V63" s="90">
        <f t="shared" si="89"/>
        <v>18000000</v>
      </c>
      <c r="W63" s="90">
        <f t="shared" si="89"/>
        <v>821750</v>
      </c>
      <c r="X63" s="67">
        <f t="shared" si="89"/>
        <v>137648.66</v>
      </c>
      <c r="Y63" s="56">
        <f t="shared" si="89"/>
        <v>398346.03</v>
      </c>
      <c r="Z63" s="86">
        <f t="shared" si="89"/>
        <v>535994.69000000006</v>
      </c>
      <c r="AA63" s="56">
        <f t="shared" si="89"/>
        <v>60978.21</v>
      </c>
      <c r="AB63" s="67">
        <f t="shared" si="89"/>
        <v>60701.52</v>
      </c>
      <c r="AC63" s="67">
        <f t="shared" si="89"/>
        <v>500141.25</v>
      </c>
      <c r="AD63" s="67">
        <f t="shared" si="89"/>
        <v>2122388.2599999998</v>
      </c>
      <c r="AE63" s="67">
        <f t="shared" si="89"/>
        <v>141481.70000000001</v>
      </c>
      <c r="AF63" s="86">
        <f t="shared" si="89"/>
        <v>219567.55</v>
      </c>
      <c r="AG63" s="87">
        <f t="shared" si="89"/>
        <v>3641253.1799999997</v>
      </c>
      <c r="AH63" s="87">
        <f t="shared" ref="AH63" si="90">AH27-AH52</f>
        <v>0</v>
      </c>
      <c r="AI63" s="11"/>
    </row>
    <row r="64" spans="1:35" thickBot="1">
      <c r="A64" s="5"/>
      <c r="B64" s="85" t="s">
        <v>21</v>
      </c>
      <c r="C64" s="94">
        <f>C28-C53</f>
        <v>67260137.609938443</v>
      </c>
      <c r="D64" s="95">
        <f t="shared" ref="D64:F64" si="91">D28-D53</f>
        <v>32734324.329712331</v>
      </c>
      <c r="E64" s="96">
        <f t="shared" si="91"/>
        <v>1136075.610349074</v>
      </c>
      <c r="F64" s="97">
        <f t="shared" si="91"/>
        <v>101130537.54999983</v>
      </c>
      <c r="G64" s="30"/>
      <c r="H64" s="98">
        <f t="shared" ref="H64:AG64" si="92">H28-H53</f>
        <v>22226704.350001693</v>
      </c>
      <c r="I64" s="99">
        <f t="shared" si="92"/>
        <v>7279701.7600000221</v>
      </c>
      <c r="J64" s="99">
        <f t="shared" si="92"/>
        <v>1363490.9499999997</v>
      </c>
      <c r="K64" s="99">
        <f t="shared" si="92"/>
        <v>132000434.61000133</v>
      </c>
      <c r="L64" s="94">
        <f t="shared" si="92"/>
        <v>6894615.3412474543</v>
      </c>
      <c r="M64" s="95">
        <f t="shared" si="92"/>
        <v>3107505.242783241</v>
      </c>
      <c r="N64" s="95">
        <f t="shared" si="92"/>
        <v>3914417.3257543296</v>
      </c>
      <c r="O64" s="98">
        <f t="shared" si="92"/>
        <v>13916537.909785062</v>
      </c>
      <c r="P64" s="94">
        <f t="shared" si="92"/>
        <v>346990.4</v>
      </c>
      <c r="Q64" s="95">
        <f t="shared" si="92"/>
        <v>4599911.370000001</v>
      </c>
      <c r="R64" s="98">
        <f t="shared" si="92"/>
        <v>4946901.7700000014</v>
      </c>
      <c r="S64" s="99">
        <f t="shared" si="92"/>
        <v>18863439.679785043</v>
      </c>
      <c r="T64" s="94">
        <f t="shared" si="92"/>
        <v>26483867.389999986</v>
      </c>
      <c r="U64" s="98">
        <f t="shared" si="92"/>
        <v>13207274.649999991</v>
      </c>
      <c r="V64" s="99">
        <f t="shared" si="92"/>
        <v>20686702.039999962</v>
      </c>
      <c r="W64" s="99">
        <f t="shared" si="92"/>
        <v>2212344.4500000002</v>
      </c>
      <c r="X64" s="95">
        <f t="shared" si="92"/>
        <v>190543.96999999951</v>
      </c>
      <c r="Y64" s="94">
        <f t="shared" si="92"/>
        <v>443388.17000000004</v>
      </c>
      <c r="Z64" s="98">
        <f t="shared" si="92"/>
        <v>633932.13999999943</v>
      </c>
      <c r="AA64" s="94">
        <f t="shared" si="92"/>
        <v>70120.680000000168</v>
      </c>
      <c r="AB64" s="95">
        <f t="shared" si="92"/>
        <v>91328.35</v>
      </c>
      <c r="AC64" s="95">
        <f t="shared" si="92"/>
        <v>620303.46999999532</v>
      </c>
      <c r="AD64" s="95">
        <f t="shared" si="92"/>
        <v>1591666.6399999931</v>
      </c>
      <c r="AE64" s="95">
        <f t="shared" si="92"/>
        <v>147653.82000000071</v>
      </c>
      <c r="AF64" s="98">
        <f t="shared" si="92"/>
        <v>362915.85000000027</v>
      </c>
      <c r="AG64" s="100">
        <f t="shared" si="92"/>
        <v>3517920.9499999881</v>
      </c>
      <c r="AH64" s="100">
        <f t="shared" ref="AH64" si="93">AH28-AH53</f>
        <v>30734.040000000008</v>
      </c>
      <c r="AI64" s="23"/>
    </row>
    <row r="65" spans="15:20" ht="12" customHeight="1">
      <c r="O65" s="101"/>
      <c r="T65" s="101"/>
    </row>
    <row r="66" spans="15:20" ht="12" customHeight="1">
      <c r="O66" s="101"/>
    </row>
  </sheetData>
  <sheetProtection selectLockedCells="1" selectUnlockedCells="1"/>
  <mergeCells count="87">
    <mergeCell ref="AH5:AH6"/>
    <mergeCell ref="AH34:AH35"/>
    <mergeCell ref="AH58:AH59"/>
    <mergeCell ref="C2:AH2"/>
    <mergeCell ref="L3:AH3"/>
    <mergeCell ref="AH32:AH33"/>
    <mergeCell ref="S5:S6"/>
    <mergeCell ref="V5:V6"/>
    <mergeCell ref="W5:W6"/>
    <mergeCell ref="X5:Z5"/>
    <mergeCell ref="AA5:AA6"/>
    <mergeCell ref="AE5:AE6"/>
    <mergeCell ref="AC5:AC6"/>
    <mergeCell ref="AD5:AD6"/>
    <mergeCell ref="AB5:AB6"/>
    <mergeCell ref="AF5:AF6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P34:R34"/>
    <mergeCell ref="B2:B6"/>
    <mergeCell ref="C3:K4"/>
    <mergeCell ref="L4:S4"/>
    <mergeCell ref="T4:V4"/>
    <mergeCell ref="AF34:AF35"/>
    <mergeCell ref="S34:S35"/>
    <mergeCell ref="B31:B35"/>
    <mergeCell ref="C31:AG31"/>
    <mergeCell ref="C32:K33"/>
    <mergeCell ref="L32:AG32"/>
    <mergeCell ref="L33:S33"/>
    <mergeCell ref="T33:V33"/>
    <mergeCell ref="X33:AG33"/>
    <mergeCell ref="C34:F34"/>
    <mergeCell ref="G34:G35"/>
    <mergeCell ref="H34:H35"/>
    <mergeCell ref="I34:I35"/>
    <mergeCell ref="J34:J35"/>
    <mergeCell ref="K34:K35"/>
    <mergeCell ref="L34:O34"/>
    <mergeCell ref="X34:Z34"/>
    <mergeCell ref="AA34:AA35"/>
    <mergeCell ref="AE34:AE35"/>
    <mergeCell ref="AC34:AC35"/>
    <mergeCell ref="AD34:AD35"/>
    <mergeCell ref="AB34:AB35"/>
    <mergeCell ref="B56:B59"/>
    <mergeCell ref="C56:AG56"/>
    <mergeCell ref="C57:K57"/>
    <mergeCell ref="L57:S57"/>
    <mergeCell ref="T57:V57"/>
    <mergeCell ref="X57:AG57"/>
    <mergeCell ref="C58:F58"/>
    <mergeCell ref="G58:G59"/>
    <mergeCell ref="H58:H59"/>
    <mergeCell ref="I58:I59"/>
    <mergeCell ref="AE58:AE59"/>
    <mergeCell ref="J58:J59"/>
    <mergeCell ref="K58:K59"/>
    <mergeCell ref="L58:O58"/>
    <mergeCell ref="P58:R58"/>
    <mergeCell ref="S58:S59"/>
    <mergeCell ref="AG34:AG35"/>
    <mergeCell ref="T34:T35"/>
    <mergeCell ref="U34:U35"/>
    <mergeCell ref="V34:V35"/>
    <mergeCell ref="T58:T59"/>
    <mergeCell ref="U58:U59"/>
    <mergeCell ref="V58:V59"/>
    <mergeCell ref="W58:W59"/>
    <mergeCell ref="X58:Z58"/>
    <mergeCell ref="AG58:AG59"/>
    <mergeCell ref="AA58:AA59"/>
    <mergeCell ref="AC58:AC59"/>
    <mergeCell ref="AD58:AD59"/>
    <mergeCell ref="AB58:AB59"/>
    <mergeCell ref="AF58:AF59"/>
    <mergeCell ref="W34:W35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K60:K63 F48:AH48 AG60:AG62 C36:AG39 F28:AH28 F12:AH24 K27 O27 R27:S27 V27 Z27 AG27 C41:AG42 C40:S40 U40:AG40 C44:AG44 C43:S43 U43:A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31.10.2019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2018-09-20T11:33:47Z</cp:lastPrinted>
  <dcterms:created xsi:type="dcterms:W3CDTF">2016-03-23T11:17:13Z</dcterms:created>
  <dcterms:modified xsi:type="dcterms:W3CDTF">2019-10-31T06:43:45Z</dcterms:modified>
</cp:coreProperties>
</file>